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60" yWindow="-240" windowWidth="12705" windowHeight="14550"/>
  </bookViews>
  <sheets>
    <sheet name="Прил 8" sheetId="3" r:id="rId1"/>
  </sheets>
  <definedNames>
    <definedName name="_xlnm.Print_Area" localSheetId="0">'Прил 8'!$A$1:$T$117</definedName>
  </definedNames>
  <calcPr calcId="145621"/>
</workbook>
</file>

<file path=xl/calcChain.xml><?xml version="1.0" encoding="utf-8"?>
<calcChain xmlns="http://schemas.openxmlformats.org/spreadsheetml/2006/main">
  <c r="S36" i="3" l="1"/>
  <c r="S39" i="3"/>
  <c r="S65" i="3" l="1"/>
  <c r="S104" i="3"/>
  <c r="T106" i="3"/>
  <c r="T107" i="3"/>
  <c r="T108" i="3"/>
  <c r="T109" i="3"/>
  <c r="S106" i="3"/>
  <c r="S107" i="3"/>
  <c r="S108" i="3"/>
  <c r="S109" i="3"/>
  <c r="S62" i="3" l="1"/>
  <c r="S72" i="3"/>
  <c r="T59" i="3"/>
  <c r="T60" i="3"/>
  <c r="S49" i="3"/>
  <c r="S21" i="3" l="1"/>
  <c r="S93" i="3" l="1"/>
  <c r="S75" i="3" l="1"/>
  <c r="T52" i="3" l="1"/>
  <c r="T53" i="3"/>
  <c r="S51" i="3"/>
  <c r="S52" i="3"/>
  <c r="S53" i="3"/>
  <c r="S57" i="3"/>
  <c r="S67" i="3" l="1"/>
  <c r="S63" i="3"/>
  <c r="S103" i="3"/>
  <c r="S88" i="3"/>
  <c r="S79" i="3"/>
  <c r="S23" i="3"/>
  <c r="S25" i="3"/>
  <c r="T61" i="3" l="1"/>
  <c r="S61" i="3"/>
  <c r="S60" i="3" s="1"/>
  <c r="T63" i="3"/>
  <c r="S37" i="3" l="1"/>
  <c r="S24" i="3" l="1"/>
  <c r="S74" i="3" l="1"/>
  <c r="S73" i="3" s="1"/>
  <c r="P115" i="3"/>
  <c r="P114" i="3" s="1"/>
  <c r="P113" i="3" s="1"/>
  <c r="P112" i="3" s="1"/>
  <c r="P111" i="3" s="1"/>
  <c r="T114" i="3"/>
  <c r="T113" i="3" s="1"/>
  <c r="T112" i="3" s="1"/>
  <c r="T111" i="3" s="1"/>
  <c r="S114" i="3"/>
  <c r="S113" i="3" s="1"/>
  <c r="S112" i="3" s="1"/>
  <c r="S111" i="3" s="1"/>
  <c r="Q114" i="3"/>
  <c r="Q113" i="3" s="1"/>
  <c r="Q112" i="3" s="1"/>
  <c r="Q111" i="3" s="1"/>
  <c r="T104" i="3"/>
  <c r="Q104" i="3"/>
  <c r="P104" i="3"/>
  <c r="P103" i="3"/>
  <c r="P102" i="3" s="1"/>
  <c r="P101" i="3" s="1"/>
  <c r="P100" i="3" s="1"/>
  <c r="P99" i="3" s="1"/>
  <c r="T102" i="3"/>
  <c r="S102" i="3"/>
  <c r="Q102" i="3"/>
  <c r="T101" i="3"/>
  <c r="Q101" i="3"/>
  <c r="T100" i="3"/>
  <c r="Q100" i="3"/>
  <c r="T99" i="3"/>
  <c r="Q99" i="3"/>
  <c r="S97" i="3"/>
  <c r="P97" i="3"/>
  <c r="S96" i="3"/>
  <c r="P96" i="3"/>
  <c r="S95" i="3"/>
  <c r="P95" i="3"/>
  <c r="S94" i="3"/>
  <c r="P94" i="3"/>
  <c r="P93" i="3"/>
  <c r="P92" i="3" s="1"/>
  <c r="P91" i="3" s="1"/>
  <c r="P90" i="3" s="1"/>
  <c r="P89" i="3" s="1"/>
  <c r="T92" i="3"/>
  <c r="T91" i="3" s="1"/>
  <c r="T90" i="3" s="1"/>
  <c r="T89" i="3" s="1"/>
  <c r="S92" i="3"/>
  <c r="S91" i="3" s="1"/>
  <c r="S90" i="3" s="1"/>
  <c r="S89" i="3" s="1"/>
  <c r="Q92" i="3"/>
  <c r="Q91" i="3" s="1"/>
  <c r="Q90" i="3" s="1"/>
  <c r="Q89" i="3" s="1"/>
  <c r="S87" i="3"/>
  <c r="P87" i="3"/>
  <c r="S86" i="3"/>
  <c r="P86" i="3"/>
  <c r="S85" i="3"/>
  <c r="P85" i="3"/>
  <c r="P84" i="3"/>
  <c r="P83" i="3" s="1"/>
  <c r="P82" i="3" s="1"/>
  <c r="P81" i="3" s="1"/>
  <c r="P80" i="3" s="1"/>
  <c r="T83" i="3"/>
  <c r="T82" i="3" s="1"/>
  <c r="T81" i="3" s="1"/>
  <c r="S83" i="3"/>
  <c r="S82" i="3" s="1"/>
  <c r="S81" i="3" s="1"/>
  <c r="S80" i="3" s="1"/>
  <c r="Q83" i="3"/>
  <c r="Q82" i="3" s="1"/>
  <c r="Q81" i="3" s="1"/>
  <c r="T78" i="3"/>
  <c r="T77" i="3" s="1"/>
  <c r="T76" i="3" s="1"/>
  <c r="S78" i="3"/>
  <c r="S77" i="3" s="1"/>
  <c r="S76" i="3" s="1"/>
  <c r="P75" i="3"/>
  <c r="P74" i="3" s="1"/>
  <c r="P73" i="3" s="1"/>
  <c r="T74" i="3"/>
  <c r="T73" i="3" s="1"/>
  <c r="Q74" i="3"/>
  <c r="Q73" i="3"/>
  <c r="T71" i="3"/>
  <c r="T70" i="3" s="1"/>
  <c r="S71" i="3"/>
  <c r="S70" i="3" s="1"/>
  <c r="Q71" i="3"/>
  <c r="Q70" i="3" s="1"/>
  <c r="Q59" i="3" s="1"/>
  <c r="Q58" i="3" s="1"/>
  <c r="P71" i="3"/>
  <c r="P70" i="3" s="1"/>
  <c r="Q57" i="3"/>
  <c r="Q56" i="3" s="1"/>
  <c r="Q55" i="3" s="1"/>
  <c r="Q51" i="3" s="1"/>
  <c r="Q50" i="3" s="1"/>
  <c r="P57" i="3"/>
  <c r="P56" i="3" s="1"/>
  <c r="P55" i="3" s="1"/>
  <c r="P51" i="3" s="1"/>
  <c r="P50" i="3" s="1"/>
  <c r="T56" i="3"/>
  <c r="T55" i="3" s="1"/>
  <c r="T51" i="3" s="1"/>
  <c r="T50" i="3" s="1"/>
  <c r="S56" i="3"/>
  <c r="S55" i="3" s="1"/>
  <c r="S50" i="3" s="1"/>
  <c r="P49" i="3"/>
  <c r="P48" i="3" s="1"/>
  <c r="P47" i="3" s="1"/>
  <c r="P46" i="3" s="1"/>
  <c r="P45" i="3" s="1"/>
  <c r="S48" i="3"/>
  <c r="S47" i="3" s="1"/>
  <c r="S46" i="3" s="1"/>
  <c r="S45" i="3" s="1"/>
  <c r="P44" i="3"/>
  <c r="P43" i="3" s="1"/>
  <c r="P42" i="3" s="1"/>
  <c r="P41" i="3" s="1"/>
  <c r="P40" i="3" s="1"/>
  <c r="S43" i="3"/>
  <c r="S42" i="3" s="1"/>
  <c r="S41" i="3" s="1"/>
  <c r="S40" i="3" s="1"/>
  <c r="P37" i="3"/>
  <c r="P36" i="3"/>
  <c r="P35" i="3" s="1"/>
  <c r="T35" i="3"/>
  <c r="S35" i="3"/>
  <c r="Q35" i="3"/>
  <c r="P34" i="3"/>
  <c r="P33" i="3" s="1"/>
  <c r="S33" i="3"/>
  <c r="T31" i="3"/>
  <c r="T13" i="3" s="1"/>
  <c r="Q31" i="3"/>
  <c r="T29" i="3"/>
  <c r="T28" i="3" s="1"/>
  <c r="T27" i="3" s="1"/>
  <c r="S29" i="3"/>
  <c r="S28" i="3" s="1"/>
  <c r="S27" i="3" s="1"/>
  <c r="Q29" i="3"/>
  <c r="Q28" i="3" s="1"/>
  <c r="Q27" i="3" s="1"/>
  <c r="P29" i="3"/>
  <c r="P28" i="3" s="1"/>
  <c r="P27" i="3" s="1"/>
  <c r="S22" i="3"/>
  <c r="P23" i="3"/>
  <c r="P22" i="3" s="1"/>
  <c r="T22" i="3"/>
  <c r="Q22" i="3"/>
  <c r="R21" i="3"/>
  <c r="R117" i="3" s="1"/>
  <c r="Q21" i="3"/>
  <c r="Q19" i="3" s="1"/>
  <c r="P21" i="3"/>
  <c r="P20" i="3" s="1"/>
  <c r="T20" i="3"/>
  <c r="S20" i="3"/>
  <c r="T19" i="3"/>
  <c r="T18" i="3"/>
  <c r="T16" i="3"/>
  <c r="T15" i="3" s="1"/>
  <c r="T14" i="3" s="1"/>
  <c r="S16" i="3"/>
  <c r="S15" i="3" s="1"/>
  <c r="S14" i="3" s="1"/>
  <c r="Q16" i="3"/>
  <c r="Q15" i="3" s="1"/>
  <c r="Q14" i="3" s="1"/>
  <c r="P16" i="3"/>
  <c r="P15" i="3" s="1"/>
  <c r="P14" i="3" s="1"/>
  <c r="S59" i="3" l="1"/>
  <c r="S58" i="3" s="1"/>
  <c r="S19" i="3"/>
  <c r="S18" i="3" s="1"/>
  <c r="Q20" i="3"/>
  <c r="S101" i="3"/>
  <c r="S100" i="3" s="1"/>
  <c r="S99" i="3" s="1"/>
  <c r="P32" i="3"/>
  <c r="P31" i="3" s="1"/>
  <c r="P19" i="3"/>
  <c r="P18" i="3" s="1"/>
  <c r="P13" i="3" s="1"/>
  <c r="S32" i="3"/>
  <c r="S31" i="3" s="1"/>
  <c r="Q18" i="3"/>
  <c r="Q13" i="3"/>
  <c r="Q117" i="3" s="1"/>
  <c r="T58" i="3"/>
  <c r="T117" i="3" s="1"/>
  <c r="P59" i="3"/>
  <c r="P58" i="3" s="1"/>
  <c r="S13" i="3" l="1"/>
  <c r="S117" i="3" s="1"/>
  <c r="P117" i="3"/>
</calcChain>
</file>

<file path=xl/sharedStrings.xml><?xml version="1.0" encoding="utf-8"?>
<sst xmlns="http://schemas.openxmlformats.org/spreadsheetml/2006/main" count="236" uniqueCount="65">
  <si>
    <t>ИТОГО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</si>
  <si>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</si>
  <si>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</si>
  <si>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</si>
  <si>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</si>
  <si>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</si>
  <si>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</si>
  <si>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</si>
  <si>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</si>
  <si>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</si>
  <si>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</si>
  <si>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</si>
  <si>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</si>
  <si>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</si>
  <si>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</si>
  <si>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</si>
  <si>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</si>
  <si>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</si>
  <si>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</si>
  <si>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</si>
  <si>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</si>
  <si>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</si>
  <si>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</si>
  <si>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</si>
  <si>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</si>
  <si>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</si>
  <si>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</si>
  <si>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</si>
  <si>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</si>
  <si>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</si>
  <si>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</si>
  <si>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</si>
  <si>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</si>
  <si>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</si>
  <si>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</si>
  <si>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</si>
  <si>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</si>
  <si>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</si>
  <si>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</si>
  <si>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</si>
  <si>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</si>
  <si>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</si>
  <si>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</si>
  <si>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Резервные фонды</t>
  </si>
  <si>
    <t>Резервные средства</t>
  </si>
  <si>
    <t>Функционирование  высшего должностного лица субъекта Российской Федерации и муниципального образование</t>
  </si>
  <si>
    <t>Е400000000</t>
  </si>
  <si>
    <t>Муниципальная программа "Благоустройство и содержание территории Советского внутригородского района городского округа Самара" на 2021-2025 годы</t>
  </si>
  <si>
    <t>Профессиональная подготовка, переподготовка и повышение квалификации</t>
  </si>
  <si>
    <t>Субсидии некоммерческим организациям ( за исключением государственных( муниципальных) учреждений, государственных корпораций (компаний), публично-правовых компаний)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</si>
  <si>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</si>
  <si>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</si>
  <si>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 долга</t>
  </si>
  <si>
    <t>Обслуживание муниципального долга</t>
  </si>
  <si>
    <t>Изменение в реш.Совета 57</t>
  </si>
  <si>
    <t>Муниципальная программа"Благоустройство и содержание территории Советского внутригородского района городского округа Самара" на 2021-2025 годы</t>
  </si>
  <si>
    <t>Защита населения и территории от чрезвычайных ситуаций природного и техногенного характера, пожарная безопасность</t>
  </si>
  <si>
    <t>Распределение бюджетных ассигнований на 2024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</si>
  <si>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Исполнение судебных актов</t>
  </si>
  <si>
    <t>Муниципальная программа "Комфортная городская среда" на 2018-2025 годы</t>
  </si>
  <si>
    <t xml:space="preserve">Субсидии  юридическим лицам (кроме некоммерческих организаций), индивидуальным предпринимателям, физическим лицам - производителям товарово, работ, услуг) </t>
  </si>
  <si>
    <t>Другие вопросы в области жилищно-коммунального хозяйства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</si>
  <si>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</si>
  <si>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Приложение  7</t>
  </si>
  <si>
    <t>Обслуживание муниципального 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</si>
</sst>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;\-#,##0.0"/>
    <numFmt numFmtId="165" formatCode="000"/>
    <numFmt numFmtId="166" formatCode="0000000000"/>
    <numFmt numFmtId="167" formatCode="00"/>
    <numFmt numFmtId="168" formatCode="0000000"/>
    <numFmt numFmtId="169" formatCode="000\.00\.00"/>
    <numFmt numFmtId="170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1" xfId="1" applyNumberFormat="1" applyFont="1" applyFill="1" applyBorder="1" applyAlignment="1" applyProtection="1">
      <alignment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Protection="1"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0" xfId="1" applyFont="1" applyFill="1" applyAlignment="1" applyProtection="1">
      <alignment vertical="top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vertical="center" wrapText="1"/>
      <protection hidden="1"/>
    </xf>
    <xf numFmtId="0" fontId="2" fillId="0" borderId="8" xfId="1" applyFont="1" applyFill="1" applyBorder="1" applyProtection="1">
      <protection hidden="1"/>
    </xf>
    <xf numFmtId="167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vertical="top" wrapText="1"/>
      <protection hidden="1"/>
    </xf>
    <xf numFmtId="166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3" fillId="0" borderId="3" xfId="1" applyNumberFormat="1" applyFont="1" applyFill="1" applyBorder="1" applyAlignment="1" applyProtection="1">
      <alignment horizontal="left" vertical="top" wrapText="1"/>
      <protection hidden="1"/>
    </xf>
    <xf numFmtId="169" fontId="2" fillId="0" borderId="3" xfId="1" applyNumberFormat="1" applyFont="1" applyFill="1" applyBorder="1" applyAlignment="1" applyProtection="1">
      <alignment horizontal="left" vertical="top" wrapText="1"/>
      <protection hidden="1"/>
    </xf>
    <xf numFmtId="0" fontId="3" fillId="0" borderId="1" xfId="1" applyNumberFormat="1" applyFont="1" applyFill="1" applyBorder="1" applyAlignment="1" applyProtection="1">
      <alignment vertical="top" wrapText="1"/>
      <protection hidden="1"/>
    </xf>
    <xf numFmtId="0" fontId="3" fillId="0" borderId="8" xfId="1" applyFont="1" applyFill="1" applyBorder="1" applyProtection="1">
      <protection hidden="1"/>
    </xf>
    <xf numFmtId="0" fontId="2" fillId="0" borderId="3" xfId="1" applyNumberFormat="1" applyFont="1" applyFill="1" applyBorder="1" applyAlignment="1" applyProtection="1">
      <alignment vertical="top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0" fontId="2" fillId="0" borderId="7" xfId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center" vertical="center" wrapText="1"/>
      <protection hidden="1"/>
    </xf>
    <xf numFmtId="0" fontId="2" fillId="0" borderId="6" xfId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vertical="top" wrapText="1"/>
      <protection hidden="1"/>
    </xf>
    <xf numFmtId="0" fontId="2" fillId="0" borderId="1" xfId="1" applyFont="1" applyFill="1" applyBorder="1" applyAlignment="1" applyProtection="1">
      <protection hidden="1"/>
    </xf>
    <xf numFmtId="0" fontId="2" fillId="0" borderId="3" xfId="1" applyFont="1" applyFill="1" applyBorder="1" applyAlignment="1" applyProtection="1">
      <protection hidden="1"/>
    </xf>
    <xf numFmtId="0" fontId="2" fillId="0" borderId="2" xfId="1" applyFont="1" applyFill="1" applyBorder="1" applyAlignment="1" applyProtection="1"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left" vertical="top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70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center" vertical="center"/>
      <protection hidden="1"/>
    </xf>
    <xf numFmtId="0" fontId="2" fillId="0" borderId="0" xfId="1" applyFont="1" applyFill="1"/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Protection="1"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/>
    <xf numFmtId="0" fontId="2" fillId="0" borderId="0" xfId="1" applyFont="1" applyFill="1" applyAlignment="1">
      <alignment horizontal="center" vertical="center"/>
    </xf>
    <xf numFmtId="170" fontId="2" fillId="0" borderId="0" xfId="1" applyNumberFormat="1" applyFont="1" applyFill="1"/>
    <xf numFmtId="0" fontId="2" fillId="0" borderId="1" xfId="1" applyNumberFormat="1" applyFont="1" applyFill="1" applyBorder="1" applyAlignment="1" applyProtection="1">
      <alignment horizontal="center" vertical="top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top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2" xfId="1" applyNumberFormat="1" applyFont="1" applyFill="1" applyBorder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top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1771148</xdr:colOff>
      <xdr:row>0</xdr:row>
      <xdr:rowOff>101267</xdr:rowOff>
    </xdr:from>
    <xdr:to>
      <xdr:col>20</xdr:col>
      <xdr:colOff>56648</xdr:colOff>
      <xdr:row>5</xdr:row>
      <xdr:rowOff>280737</xdr:rowOff>
    </xdr:to>
    <xdr:sp macro="" textlink="">
      <xdr:nvSpPr>
        <xdr:cNvPr id="1025" name="TextBox 1"/>
        <xdr:cNvSpPr txBox="1">
          <a:spLocks noChangeArrowheads="1"/>
        </xdr:cNvSpPr>
      </xdr:nvSpPr>
      <xdr:spPr bwMode="auto">
        <a:xfrm>
          <a:off x="4428122" y="101267"/>
          <a:ext cx="3609473" cy="118210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7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showGridLines="0" tabSelected="1" topLeftCell="J1" zoomScale="95" zoomScaleNormal="95" workbookViewId="0">
      <selection activeCell="W7" sqref="W7"/>
    </sheetView>
  </sheetViews>
  <sheetFormatPr defaultColWidth="9.140625" defaultRowHeight="15.75" x14ac:dyDescent="0.25"/>
  <cols>
    <col min="1" max="9" width="0" style="51" hidden="1" customWidth="1"/>
    <col min="10" max="10" width="7.140625" style="51" customWidth="1"/>
    <col min="11" max="11" width="8.28515625" style="51" customWidth="1"/>
    <col min="12" max="12" width="14.28515625" style="51" customWidth="1"/>
    <col min="13" max="13" width="10" style="51" customWidth="1"/>
    <col min="14" max="14" width="50.5703125" style="51" customWidth="1"/>
    <col min="15" max="15" width="0" style="51" hidden="1" customWidth="1"/>
    <col min="16" max="16" width="15" style="55" hidden="1" customWidth="1"/>
    <col min="17" max="17" width="14.28515625" style="55" hidden="1" customWidth="1"/>
    <col min="18" max="18" width="9.140625" style="56" hidden="1" customWidth="1"/>
    <col min="19" max="19" width="15" style="51" customWidth="1"/>
    <col min="20" max="20" width="14.28515625" style="51" customWidth="1"/>
    <col min="21" max="255" width="9.140625" style="51" customWidth="1"/>
    <col min="256" max="16384" width="9.140625" style="51"/>
  </cols>
  <sheetData>
    <row r="1" spans="1:20" ht="15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0"/>
      <c r="Q1" s="40"/>
      <c r="R1" s="50"/>
      <c r="S1" s="3"/>
      <c r="T1" s="3"/>
    </row>
    <row r="2" spans="1:20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40"/>
      <c r="Q2" s="40"/>
      <c r="R2" s="50"/>
      <c r="S2" s="3"/>
      <c r="T2" s="3"/>
    </row>
    <row r="3" spans="1:20" ht="15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40"/>
      <c r="Q3" s="40"/>
      <c r="R3" s="50"/>
      <c r="S3" s="3"/>
      <c r="T3" s="3"/>
    </row>
    <row r="4" spans="1:20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40"/>
      <c r="Q4" s="40"/>
      <c r="R4" s="50"/>
      <c r="S4" s="3"/>
      <c r="T4" s="3"/>
    </row>
    <row r="5" spans="1:20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40"/>
      <c r="Q5" s="40"/>
      <c r="R5" s="50"/>
      <c r="S5" s="3"/>
      <c r="T5" s="3"/>
    </row>
    <row r="6" spans="1:20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40"/>
      <c r="Q6" s="40"/>
      <c r="R6" s="50"/>
      <c r="S6" s="3"/>
      <c r="T6" s="3"/>
    </row>
    <row r="7" spans="1:20" ht="18" customHeight="1" x14ac:dyDescent="0.25">
      <c r="A7" s="2"/>
      <c r="B7" s="2"/>
      <c r="C7" s="2"/>
      <c r="D7" s="2"/>
      <c r="E7" s="2"/>
      <c r="F7" s="2"/>
      <c r="G7" s="2"/>
      <c r="H7" s="2"/>
      <c r="I7" s="2"/>
      <c r="J7" s="73" t="s">
        <v>63</v>
      </c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0" ht="99.75" customHeight="1" x14ac:dyDescent="0.25">
      <c r="A8" s="2"/>
      <c r="B8" s="5"/>
      <c r="C8" s="5"/>
      <c r="D8" s="5"/>
      <c r="E8" s="5"/>
      <c r="F8" s="5"/>
      <c r="G8" s="5"/>
      <c r="H8" s="5"/>
      <c r="I8" s="5"/>
      <c r="J8" s="75" t="s">
        <v>57</v>
      </c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6"/>
      <c r="N9" s="2"/>
      <c r="O9" s="6"/>
      <c r="P9" s="41"/>
      <c r="Q9" s="42" t="s">
        <v>34</v>
      </c>
      <c r="R9" s="50"/>
      <c r="S9" s="6"/>
      <c r="T9" s="7" t="s">
        <v>34</v>
      </c>
    </row>
    <row r="10" spans="1:20" ht="33" customHeight="1" x14ac:dyDescent="0.25">
      <c r="A10" s="2"/>
      <c r="B10" s="6"/>
      <c r="C10" s="6"/>
      <c r="D10" s="6"/>
      <c r="E10" s="6"/>
      <c r="F10" s="6"/>
      <c r="G10" s="6"/>
      <c r="H10" s="76"/>
      <c r="I10" s="76"/>
      <c r="J10" s="77" t="s">
        <v>33</v>
      </c>
      <c r="K10" s="77"/>
      <c r="L10" s="77"/>
      <c r="M10" s="77"/>
      <c r="N10" s="78" t="s">
        <v>32</v>
      </c>
      <c r="O10" s="8"/>
      <c r="P10" s="79" t="s">
        <v>31</v>
      </c>
      <c r="Q10" s="79"/>
      <c r="R10" s="52"/>
      <c r="S10" s="77" t="s">
        <v>31</v>
      </c>
      <c r="T10" s="77"/>
    </row>
    <row r="11" spans="1:20" ht="76.5" customHeight="1" x14ac:dyDescent="0.25">
      <c r="A11" s="2"/>
      <c r="B11" s="6"/>
      <c r="C11" s="6"/>
      <c r="D11" s="6"/>
      <c r="E11" s="6"/>
      <c r="F11" s="6"/>
      <c r="G11" s="6"/>
      <c r="H11" s="76"/>
      <c r="I11" s="76"/>
      <c r="J11" s="58" t="s">
        <v>30</v>
      </c>
      <c r="K11" s="58" t="s">
        <v>29</v>
      </c>
      <c r="L11" s="58" t="s">
        <v>28</v>
      </c>
      <c r="M11" s="58" t="s">
        <v>27</v>
      </c>
      <c r="N11" s="78"/>
      <c r="O11" s="8"/>
      <c r="P11" s="61" t="s">
        <v>26</v>
      </c>
      <c r="Q11" s="61" t="s">
        <v>25</v>
      </c>
      <c r="R11" s="52" t="s">
        <v>54</v>
      </c>
      <c r="S11" s="63" t="s">
        <v>26</v>
      </c>
      <c r="T11" s="58" t="s">
        <v>25</v>
      </c>
    </row>
    <row r="12" spans="1:20" ht="14.25" customHeight="1" x14ac:dyDescent="0.25">
      <c r="A12" s="2"/>
      <c r="B12" s="9"/>
      <c r="C12" s="10"/>
      <c r="D12" s="10"/>
      <c r="E12" s="10"/>
      <c r="F12" s="10"/>
      <c r="G12" s="11"/>
      <c r="H12" s="10" t="s">
        <v>24</v>
      </c>
      <c r="I12" s="62"/>
      <c r="J12" s="12">
        <v>1</v>
      </c>
      <c r="K12" s="12">
        <v>2</v>
      </c>
      <c r="L12" s="12">
        <v>3</v>
      </c>
      <c r="M12" s="12">
        <v>4</v>
      </c>
      <c r="N12" s="13">
        <v>5</v>
      </c>
      <c r="O12" s="2"/>
      <c r="P12" s="43">
        <v>6</v>
      </c>
      <c r="Q12" s="43">
        <v>7</v>
      </c>
      <c r="R12" s="52"/>
      <c r="S12" s="12">
        <v>6</v>
      </c>
      <c r="T12" s="12">
        <v>7</v>
      </c>
    </row>
    <row r="13" spans="1:20" ht="24.75" customHeight="1" x14ac:dyDescent="0.25">
      <c r="A13" s="53"/>
      <c r="B13" s="81">
        <v>100</v>
      </c>
      <c r="C13" s="81"/>
      <c r="D13" s="81"/>
      <c r="E13" s="81"/>
      <c r="F13" s="81"/>
      <c r="G13" s="81"/>
      <c r="H13" s="81"/>
      <c r="I13" s="14">
        <v>0</v>
      </c>
      <c r="J13" s="15">
        <v>1</v>
      </c>
      <c r="K13" s="15" t="s">
        <v>4</v>
      </c>
      <c r="L13" s="16" t="s">
        <v>4</v>
      </c>
      <c r="M13" s="17" t="s">
        <v>4</v>
      </c>
      <c r="N13" s="18" t="s">
        <v>23</v>
      </c>
      <c r="O13" s="19">
        <v>73321.600000000006</v>
      </c>
      <c r="P13" s="44" t="e">
        <f>+P18+P27+P31+P14</f>
        <v>#REF!</v>
      </c>
      <c r="Q13" s="44">
        <f>+Q21+Q23+Q31</f>
        <v>3144</v>
      </c>
      <c r="R13" s="52"/>
      <c r="S13" s="47">
        <f>+S18+S27+S31+S14</f>
        <v>182192</v>
      </c>
      <c r="T13" s="47">
        <f>+T21+T23+T31</f>
        <v>1976</v>
      </c>
    </row>
    <row r="14" spans="1:20" ht="52.5" customHeight="1" x14ac:dyDescent="0.25">
      <c r="A14" s="53"/>
      <c r="B14" s="60"/>
      <c r="C14" s="60"/>
      <c r="D14" s="60"/>
      <c r="E14" s="60"/>
      <c r="F14" s="60"/>
      <c r="G14" s="60"/>
      <c r="H14" s="60"/>
      <c r="I14" s="14"/>
      <c r="J14" s="20">
        <v>1</v>
      </c>
      <c r="K14" s="20">
        <v>2</v>
      </c>
      <c r="L14" s="16"/>
      <c r="M14" s="17"/>
      <c r="N14" s="21" t="s">
        <v>45</v>
      </c>
      <c r="O14" s="19"/>
      <c r="P14" s="45">
        <f t="shared" ref="P14:T16" si="0">+P15</f>
        <v>2720.2</v>
      </c>
      <c r="Q14" s="45">
        <f t="shared" si="0"/>
        <v>0</v>
      </c>
      <c r="R14" s="52"/>
      <c r="S14" s="48">
        <f t="shared" si="0"/>
        <v>3527</v>
      </c>
      <c r="T14" s="48">
        <f t="shared" si="0"/>
        <v>0</v>
      </c>
    </row>
    <row r="15" spans="1:20" ht="24.75" customHeight="1" x14ac:dyDescent="0.25">
      <c r="A15" s="53"/>
      <c r="B15" s="60"/>
      <c r="C15" s="60"/>
      <c r="D15" s="60"/>
      <c r="E15" s="60"/>
      <c r="F15" s="60"/>
      <c r="G15" s="60"/>
      <c r="H15" s="60"/>
      <c r="I15" s="14"/>
      <c r="J15" s="20">
        <v>1</v>
      </c>
      <c r="K15" s="20">
        <v>2</v>
      </c>
      <c r="L15" s="22" t="s">
        <v>1</v>
      </c>
      <c r="M15" s="17"/>
      <c r="N15" s="1" t="s">
        <v>3</v>
      </c>
      <c r="O15" s="19"/>
      <c r="P15" s="45">
        <f t="shared" si="0"/>
        <v>2720.2</v>
      </c>
      <c r="Q15" s="45">
        <f t="shared" si="0"/>
        <v>0</v>
      </c>
      <c r="R15" s="52"/>
      <c r="S15" s="48">
        <f t="shared" si="0"/>
        <v>3527</v>
      </c>
      <c r="T15" s="48">
        <f t="shared" si="0"/>
        <v>0</v>
      </c>
    </row>
    <row r="16" spans="1:20" ht="84.75" customHeight="1" x14ac:dyDescent="0.25">
      <c r="A16" s="53"/>
      <c r="B16" s="60"/>
      <c r="C16" s="60"/>
      <c r="D16" s="60"/>
      <c r="E16" s="60"/>
      <c r="F16" s="60"/>
      <c r="G16" s="60"/>
      <c r="H16" s="60"/>
      <c r="I16" s="14"/>
      <c r="J16" s="20">
        <v>1</v>
      </c>
      <c r="K16" s="20">
        <v>2</v>
      </c>
      <c r="L16" s="22" t="s">
        <v>1</v>
      </c>
      <c r="M16" s="23">
        <v>100</v>
      </c>
      <c r="N16" s="21" t="s">
        <v>21</v>
      </c>
      <c r="O16" s="19"/>
      <c r="P16" s="45">
        <f t="shared" si="0"/>
        <v>2720.2</v>
      </c>
      <c r="Q16" s="45">
        <f t="shared" si="0"/>
        <v>0</v>
      </c>
      <c r="R16" s="52"/>
      <c r="S16" s="48">
        <f t="shared" si="0"/>
        <v>3527</v>
      </c>
      <c r="T16" s="48">
        <f t="shared" si="0"/>
        <v>0</v>
      </c>
    </row>
    <row r="17" spans="1:20" ht="40.5" customHeight="1" x14ac:dyDescent="0.25">
      <c r="A17" s="53"/>
      <c r="B17" s="60"/>
      <c r="C17" s="60"/>
      <c r="D17" s="60"/>
      <c r="E17" s="60"/>
      <c r="F17" s="60"/>
      <c r="G17" s="60"/>
      <c r="H17" s="60"/>
      <c r="I17" s="14"/>
      <c r="J17" s="20">
        <v>1</v>
      </c>
      <c r="K17" s="20">
        <v>2</v>
      </c>
      <c r="L17" s="22" t="s">
        <v>1</v>
      </c>
      <c r="M17" s="23">
        <v>120</v>
      </c>
      <c r="N17" s="1" t="s">
        <v>20</v>
      </c>
      <c r="O17" s="19"/>
      <c r="P17" s="45">
        <v>2720.2</v>
      </c>
      <c r="Q17" s="45">
        <v>0</v>
      </c>
      <c r="R17" s="52"/>
      <c r="S17" s="48">
        <v>3527</v>
      </c>
      <c r="T17" s="48">
        <v>0</v>
      </c>
    </row>
    <row r="18" spans="1:20" ht="66" customHeight="1" x14ac:dyDescent="0.25">
      <c r="A18" s="53"/>
      <c r="B18" s="80">
        <v>104</v>
      </c>
      <c r="C18" s="80"/>
      <c r="D18" s="80"/>
      <c r="E18" s="80"/>
      <c r="F18" s="80"/>
      <c r="G18" s="80"/>
      <c r="H18" s="80"/>
      <c r="I18" s="14">
        <v>0</v>
      </c>
      <c r="J18" s="20">
        <v>1</v>
      </c>
      <c r="K18" s="20">
        <v>4</v>
      </c>
      <c r="L18" s="22" t="s">
        <v>4</v>
      </c>
      <c r="M18" s="23" t="s">
        <v>4</v>
      </c>
      <c r="N18" s="21" t="s">
        <v>62</v>
      </c>
      <c r="O18" s="19">
        <v>60947.6</v>
      </c>
      <c r="P18" s="45" t="e">
        <f>+P19</f>
        <v>#REF!</v>
      </c>
      <c r="Q18" s="45">
        <f>+Q21+Q23</f>
        <v>3144</v>
      </c>
      <c r="R18" s="52"/>
      <c r="S18" s="48">
        <f>+S19</f>
        <v>90895.599999999991</v>
      </c>
      <c r="T18" s="48">
        <f>+T21+T23</f>
        <v>1976</v>
      </c>
    </row>
    <row r="19" spans="1:20" ht="23.25" customHeight="1" x14ac:dyDescent="0.25">
      <c r="A19" s="53"/>
      <c r="B19" s="80" t="s">
        <v>1</v>
      </c>
      <c r="C19" s="80"/>
      <c r="D19" s="80"/>
      <c r="E19" s="80"/>
      <c r="F19" s="80"/>
      <c r="G19" s="80"/>
      <c r="H19" s="80"/>
      <c r="I19" s="14">
        <v>0</v>
      </c>
      <c r="J19" s="20">
        <v>1</v>
      </c>
      <c r="K19" s="20">
        <v>4</v>
      </c>
      <c r="L19" s="22" t="s">
        <v>1</v>
      </c>
      <c r="M19" s="23" t="s">
        <v>4</v>
      </c>
      <c r="N19" s="1" t="s">
        <v>3</v>
      </c>
      <c r="O19" s="19">
        <v>60947.6</v>
      </c>
      <c r="P19" s="45" t="e">
        <f>+P20+P22+#REF!</f>
        <v>#REF!</v>
      </c>
      <c r="Q19" s="45">
        <f>+Q21+Q23</f>
        <v>3144</v>
      </c>
      <c r="R19" s="52"/>
      <c r="S19" s="48">
        <f>+S20+S22+S24</f>
        <v>90895.599999999991</v>
      </c>
      <c r="T19" s="48">
        <f>+T21+T23</f>
        <v>1976</v>
      </c>
    </row>
    <row r="20" spans="1:20" ht="86.25" customHeight="1" x14ac:dyDescent="0.25">
      <c r="A20" s="53"/>
      <c r="B20" s="80">
        <v>100</v>
      </c>
      <c r="C20" s="80"/>
      <c r="D20" s="80"/>
      <c r="E20" s="80"/>
      <c r="F20" s="80"/>
      <c r="G20" s="80"/>
      <c r="H20" s="80"/>
      <c r="I20" s="14">
        <v>0</v>
      </c>
      <c r="J20" s="20">
        <v>1</v>
      </c>
      <c r="K20" s="20">
        <v>4</v>
      </c>
      <c r="L20" s="22" t="s">
        <v>1</v>
      </c>
      <c r="M20" s="23">
        <v>100</v>
      </c>
      <c r="N20" s="21" t="s">
        <v>21</v>
      </c>
      <c r="O20" s="19">
        <v>49241.599999999999</v>
      </c>
      <c r="P20" s="45">
        <f>+P21</f>
        <v>64067.5</v>
      </c>
      <c r="Q20" s="45">
        <f>+Q21</f>
        <v>3144</v>
      </c>
      <c r="R20" s="52"/>
      <c r="S20" s="48">
        <f>+S21</f>
        <v>89596.7</v>
      </c>
      <c r="T20" s="48">
        <f>+T21</f>
        <v>1976</v>
      </c>
    </row>
    <row r="21" spans="1:20" ht="33.75" customHeight="1" x14ac:dyDescent="0.25">
      <c r="A21" s="53"/>
      <c r="B21" s="80">
        <v>120</v>
      </c>
      <c r="C21" s="80"/>
      <c r="D21" s="80"/>
      <c r="E21" s="80"/>
      <c r="F21" s="80"/>
      <c r="G21" s="80"/>
      <c r="H21" s="80"/>
      <c r="I21" s="14">
        <v>0</v>
      </c>
      <c r="J21" s="20">
        <v>1</v>
      </c>
      <c r="K21" s="20">
        <v>4</v>
      </c>
      <c r="L21" s="22" t="s">
        <v>1</v>
      </c>
      <c r="M21" s="23">
        <v>120</v>
      </c>
      <c r="N21" s="1" t="s">
        <v>20</v>
      </c>
      <c r="O21" s="19">
        <v>49241.599999999999</v>
      </c>
      <c r="P21" s="45">
        <f>62399.5+1168+500</f>
        <v>64067.5</v>
      </c>
      <c r="Q21" s="45">
        <f>1976+1168</f>
        <v>3144</v>
      </c>
      <c r="R21" s="52">
        <f>1168+500</f>
        <v>1668</v>
      </c>
      <c r="S21" s="65">
        <f>88096.7+2000-500</f>
        <v>89596.7</v>
      </c>
      <c r="T21" s="48">
        <v>1976</v>
      </c>
    </row>
    <row r="22" spans="1:20" ht="35.25" customHeight="1" x14ac:dyDescent="0.25">
      <c r="A22" s="53"/>
      <c r="B22" s="80">
        <v>200</v>
      </c>
      <c r="C22" s="80"/>
      <c r="D22" s="80"/>
      <c r="E22" s="80"/>
      <c r="F22" s="80"/>
      <c r="G22" s="80"/>
      <c r="H22" s="80"/>
      <c r="I22" s="14">
        <v>0</v>
      </c>
      <c r="J22" s="20">
        <v>1</v>
      </c>
      <c r="K22" s="20">
        <v>4</v>
      </c>
      <c r="L22" s="22" t="s">
        <v>1</v>
      </c>
      <c r="M22" s="23">
        <v>200</v>
      </c>
      <c r="N22" s="21" t="s">
        <v>36</v>
      </c>
      <c r="O22" s="19">
        <v>8194</v>
      </c>
      <c r="P22" s="45">
        <f>+P23</f>
        <v>374.1</v>
      </c>
      <c r="Q22" s="45">
        <f>+Q23</f>
        <v>0</v>
      </c>
      <c r="R22" s="52"/>
      <c r="S22" s="48">
        <f>+S23</f>
        <v>673.9</v>
      </c>
      <c r="T22" s="48">
        <f>+T23</f>
        <v>0</v>
      </c>
    </row>
    <row r="23" spans="1:20" ht="47.25" customHeight="1" x14ac:dyDescent="0.25">
      <c r="A23" s="53"/>
      <c r="B23" s="80">
        <v>240</v>
      </c>
      <c r="C23" s="80"/>
      <c r="D23" s="80"/>
      <c r="E23" s="80"/>
      <c r="F23" s="80"/>
      <c r="G23" s="80"/>
      <c r="H23" s="80"/>
      <c r="I23" s="14">
        <v>0</v>
      </c>
      <c r="J23" s="20">
        <v>1</v>
      </c>
      <c r="K23" s="20">
        <v>4</v>
      </c>
      <c r="L23" s="22" t="s">
        <v>1</v>
      </c>
      <c r="M23" s="23">
        <v>240</v>
      </c>
      <c r="N23" s="1" t="s">
        <v>2</v>
      </c>
      <c r="O23" s="19">
        <v>8194</v>
      </c>
      <c r="P23" s="45">
        <f>663.3-157.4+68.2-200</f>
        <v>374.1</v>
      </c>
      <c r="Q23" s="45">
        <v>0</v>
      </c>
      <c r="R23" s="52">
        <v>-300</v>
      </c>
      <c r="S23" s="48">
        <f>666.1+7.8</f>
        <v>673.9</v>
      </c>
      <c r="T23" s="48">
        <v>0</v>
      </c>
    </row>
    <row r="24" spans="1:20" ht="30.75" customHeight="1" x14ac:dyDescent="0.25">
      <c r="A24" s="53"/>
      <c r="B24" s="64"/>
      <c r="C24" s="64"/>
      <c r="D24" s="64"/>
      <c r="E24" s="64"/>
      <c r="F24" s="64"/>
      <c r="G24" s="64"/>
      <c r="H24" s="64"/>
      <c r="I24" s="14"/>
      <c r="J24" s="64">
        <v>1</v>
      </c>
      <c r="K24" s="64">
        <v>4</v>
      </c>
      <c r="L24" s="67" t="s">
        <v>1</v>
      </c>
      <c r="M24" s="66">
        <v>800</v>
      </c>
      <c r="N24" s="1" t="s">
        <v>5</v>
      </c>
      <c r="O24" s="19"/>
      <c r="P24" s="45"/>
      <c r="Q24" s="45"/>
      <c r="R24" s="52"/>
      <c r="S24" s="65">
        <f>+S25+S26</f>
        <v>625</v>
      </c>
      <c r="T24" s="65">
        <v>0</v>
      </c>
    </row>
    <row r="25" spans="1:20" ht="30.75" customHeight="1" x14ac:dyDescent="0.25">
      <c r="A25" s="53"/>
      <c r="B25" s="64"/>
      <c r="C25" s="64"/>
      <c r="D25" s="64"/>
      <c r="E25" s="64"/>
      <c r="F25" s="64"/>
      <c r="G25" s="64"/>
      <c r="H25" s="64"/>
      <c r="I25" s="14"/>
      <c r="J25" s="64">
        <v>1</v>
      </c>
      <c r="K25" s="64">
        <v>4</v>
      </c>
      <c r="L25" s="67" t="s">
        <v>1</v>
      </c>
      <c r="M25" s="66">
        <v>830</v>
      </c>
      <c r="N25" s="21" t="s">
        <v>58</v>
      </c>
      <c r="O25" s="19"/>
      <c r="P25" s="45"/>
      <c r="Q25" s="45"/>
      <c r="R25" s="52"/>
      <c r="S25" s="65">
        <f>400+200</f>
        <v>600</v>
      </c>
      <c r="T25" s="65">
        <v>0</v>
      </c>
    </row>
    <row r="26" spans="1:20" ht="30.75" customHeight="1" x14ac:dyDescent="0.25">
      <c r="A26" s="53"/>
      <c r="B26" s="64"/>
      <c r="C26" s="64"/>
      <c r="D26" s="64"/>
      <c r="E26" s="64"/>
      <c r="F26" s="64"/>
      <c r="G26" s="64"/>
      <c r="H26" s="64"/>
      <c r="I26" s="14"/>
      <c r="J26" s="64">
        <v>1</v>
      </c>
      <c r="K26" s="64">
        <v>4</v>
      </c>
      <c r="L26" s="67" t="s">
        <v>1</v>
      </c>
      <c r="M26" s="66">
        <v>850</v>
      </c>
      <c r="N26" s="1" t="s">
        <v>22</v>
      </c>
      <c r="O26" s="19"/>
      <c r="P26" s="45"/>
      <c r="Q26" s="45"/>
      <c r="R26" s="52"/>
      <c r="S26" s="65">
        <v>25</v>
      </c>
      <c r="T26" s="65">
        <v>0</v>
      </c>
    </row>
    <row r="27" spans="1:20" ht="17.25" customHeight="1" x14ac:dyDescent="0.25">
      <c r="A27" s="53"/>
      <c r="B27" s="59"/>
      <c r="C27" s="59"/>
      <c r="D27" s="59"/>
      <c r="E27" s="59"/>
      <c r="F27" s="59"/>
      <c r="G27" s="59"/>
      <c r="H27" s="59"/>
      <c r="I27" s="14"/>
      <c r="J27" s="15">
        <v>1</v>
      </c>
      <c r="K27" s="15">
        <v>11</v>
      </c>
      <c r="L27" s="24"/>
      <c r="M27" s="23"/>
      <c r="N27" s="25" t="s">
        <v>43</v>
      </c>
      <c r="O27" s="19"/>
      <c r="P27" s="44">
        <f t="shared" ref="P27:T29" si="1">+P28</f>
        <v>50</v>
      </c>
      <c r="Q27" s="44">
        <f t="shared" si="1"/>
        <v>0</v>
      </c>
      <c r="R27" s="52"/>
      <c r="S27" s="47">
        <f t="shared" si="1"/>
        <v>50</v>
      </c>
      <c r="T27" s="47">
        <f t="shared" si="1"/>
        <v>0</v>
      </c>
    </row>
    <row r="28" spans="1:20" ht="17.25" customHeight="1" x14ac:dyDescent="0.25">
      <c r="A28" s="53"/>
      <c r="B28" s="59"/>
      <c r="C28" s="59"/>
      <c r="D28" s="59"/>
      <c r="E28" s="59"/>
      <c r="F28" s="59"/>
      <c r="G28" s="59"/>
      <c r="H28" s="59"/>
      <c r="I28" s="14"/>
      <c r="J28" s="20">
        <v>1</v>
      </c>
      <c r="K28" s="20">
        <v>11</v>
      </c>
      <c r="L28" s="24">
        <v>9900000000</v>
      </c>
      <c r="M28" s="23"/>
      <c r="N28" s="26" t="s">
        <v>3</v>
      </c>
      <c r="O28" s="19"/>
      <c r="P28" s="45">
        <f t="shared" si="1"/>
        <v>50</v>
      </c>
      <c r="Q28" s="45">
        <f t="shared" si="1"/>
        <v>0</v>
      </c>
      <c r="R28" s="52"/>
      <c r="S28" s="48">
        <f t="shared" si="1"/>
        <v>50</v>
      </c>
      <c r="T28" s="48">
        <f t="shared" si="1"/>
        <v>0</v>
      </c>
    </row>
    <row r="29" spans="1:20" ht="17.25" customHeight="1" x14ac:dyDescent="0.25">
      <c r="A29" s="53"/>
      <c r="B29" s="59"/>
      <c r="C29" s="59"/>
      <c r="D29" s="59"/>
      <c r="E29" s="59"/>
      <c r="F29" s="59"/>
      <c r="G29" s="59"/>
      <c r="H29" s="59"/>
      <c r="I29" s="14"/>
      <c r="J29" s="20">
        <v>1</v>
      </c>
      <c r="K29" s="20">
        <v>11</v>
      </c>
      <c r="L29" s="24">
        <v>9900000000</v>
      </c>
      <c r="M29" s="23">
        <v>800</v>
      </c>
      <c r="N29" s="26" t="s">
        <v>5</v>
      </c>
      <c r="O29" s="19"/>
      <c r="P29" s="45">
        <f t="shared" si="1"/>
        <v>50</v>
      </c>
      <c r="Q29" s="45">
        <f t="shared" si="1"/>
        <v>0</v>
      </c>
      <c r="R29" s="52"/>
      <c r="S29" s="48">
        <f t="shared" si="1"/>
        <v>50</v>
      </c>
      <c r="T29" s="48">
        <f t="shared" si="1"/>
        <v>0</v>
      </c>
    </row>
    <row r="30" spans="1:20" ht="17.25" customHeight="1" x14ac:dyDescent="0.25">
      <c r="A30" s="53"/>
      <c r="B30" s="59"/>
      <c r="C30" s="59"/>
      <c r="D30" s="59"/>
      <c r="E30" s="59"/>
      <c r="F30" s="59"/>
      <c r="G30" s="59"/>
      <c r="H30" s="59"/>
      <c r="I30" s="14"/>
      <c r="J30" s="20">
        <v>1</v>
      </c>
      <c r="K30" s="20">
        <v>11</v>
      </c>
      <c r="L30" s="24">
        <v>9900000000</v>
      </c>
      <c r="M30" s="23">
        <v>870</v>
      </c>
      <c r="N30" s="26" t="s">
        <v>44</v>
      </c>
      <c r="O30" s="19"/>
      <c r="P30" s="45">
        <v>50</v>
      </c>
      <c r="Q30" s="45">
        <v>0</v>
      </c>
      <c r="R30" s="52"/>
      <c r="S30" s="48">
        <v>50</v>
      </c>
      <c r="T30" s="48">
        <v>0</v>
      </c>
    </row>
    <row r="31" spans="1:20" ht="17.25" customHeight="1" x14ac:dyDescent="0.25">
      <c r="A31" s="53"/>
      <c r="B31" s="80">
        <v>113</v>
      </c>
      <c r="C31" s="80"/>
      <c r="D31" s="80"/>
      <c r="E31" s="80"/>
      <c r="F31" s="80"/>
      <c r="G31" s="80"/>
      <c r="H31" s="80"/>
      <c r="I31" s="14">
        <v>0</v>
      </c>
      <c r="J31" s="15">
        <v>1</v>
      </c>
      <c r="K31" s="15">
        <v>13</v>
      </c>
      <c r="L31" s="16" t="s">
        <v>4</v>
      </c>
      <c r="M31" s="17" t="s">
        <v>4</v>
      </c>
      <c r="N31" s="27" t="s">
        <v>19</v>
      </c>
      <c r="O31" s="28">
        <v>12149</v>
      </c>
      <c r="P31" s="44">
        <f>+P32</f>
        <v>56996.599999999991</v>
      </c>
      <c r="Q31" s="44">
        <f>+Q32</f>
        <v>0</v>
      </c>
      <c r="R31" s="52"/>
      <c r="S31" s="47">
        <f>+S32</f>
        <v>87719.4</v>
      </c>
      <c r="T31" s="47">
        <f>+T32</f>
        <v>0</v>
      </c>
    </row>
    <row r="32" spans="1:20" ht="17.25" customHeight="1" x14ac:dyDescent="0.25">
      <c r="A32" s="53"/>
      <c r="B32" s="59"/>
      <c r="C32" s="59"/>
      <c r="D32" s="59"/>
      <c r="E32" s="59"/>
      <c r="F32" s="59"/>
      <c r="G32" s="59"/>
      <c r="H32" s="59"/>
      <c r="I32" s="14"/>
      <c r="J32" s="20">
        <v>1</v>
      </c>
      <c r="K32" s="20">
        <v>13</v>
      </c>
      <c r="L32" s="22" t="s">
        <v>1</v>
      </c>
      <c r="M32" s="23" t="s">
        <v>4</v>
      </c>
      <c r="N32" s="1" t="s">
        <v>3</v>
      </c>
      <c r="O32" s="19">
        <v>12149</v>
      </c>
      <c r="P32" s="45">
        <f>+P33+P35+P37</f>
        <v>56996.599999999991</v>
      </c>
      <c r="Q32" s="45">
        <v>0</v>
      </c>
      <c r="R32" s="52"/>
      <c r="S32" s="48">
        <f>+S33+S35+S37</f>
        <v>87719.4</v>
      </c>
      <c r="T32" s="48">
        <v>0</v>
      </c>
    </row>
    <row r="33" spans="1:20" ht="35.25" customHeight="1" x14ac:dyDescent="0.25">
      <c r="A33" s="53"/>
      <c r="B33" s="59"/>
      <c r="C33" s="59"/>
      <c r="D33" s="59"/>
      <c r="E33" s="59"/>
      <c r="F33" s="59"/>
      <c r="G33" s="59"/>
      <c r="H33" s="59"/>
      <c r="I33" s="14"/>
      <c r="J33" s="20">
        <v>1</v>
      </c>
      <c r="K33" s="20">
        <v>13</v>
      </c>
      <c r="L33" s="22" t="s">
        <v>1</v>
      </c>
      <c r="M33" s="23">
        <v>200</v>
      </c>
      <c r="N33" s="21" t="s">
        <v>36</v>
      </c>
      <c r="O33" s="19"/>
      <c r="P33" s="45">
        <f>+P34</f>
        <v>1629.7</v>
      </c>
      <c r="Q33" s="45">
        <v>0</v>
      </c>
      <c r="R33" s="52"/>
      <c r="S33" s="48">
        <f>+S34</f>
        <v>1470</v>
      </c>
      <c r="T33" s="48">
        <v>0</v>
      </c>
    </row>
    <row r="34" spans="1:20" ht="46.5" customHeight="1" x14ac:dyDescent="0.25">
      <c r="A34" s="53"/>
      <c r="B34" s="59"/>
      <c r="C34" s="59"/>
      <c r="D34" s="59"/>
      <c r="E34" s="59"/>
      <c r="F34" s="59"/>
      <c r="G34" s="59"/>
      <c r="H34" s="59"/>
      <c r="I34" s="14"/>
      <c r="J34" s="20">
        <v>1</v>
      </c>
      <c r="K34" s="20">
        <v>13</v>
      </c>
      <c r="L34" s="22" t="s">
        <v>1</v>
      </c>
      <c r="M34" s="23">
        <v>240</v>
      </c>
      <c r="N34" s="1" t="s">
        <v>2</v>
      </c>
      <c r="O34" s="19"/>
      <c r="P34" s="45">
        <f>1623.5+6.2</f>
        <v>1629.7</v>
      </c>
      <c r="Q34" s="45">
        <v>0</v>
      </c>
      <c r="R34" s="52">
        <v>6.2</v>
      </c>
      <c r="S34" s="48">
        <v>1470</v>
      </c>
      <c r="T34" s="48">
        <v>0</v>
      </c>
    </row>
    <row r="35" spans="1:20" ht="47.25" customHeight="1" x14ac:dyDescent="0.25">
      <c r="A35" s="53"/>
      <c r="B35" s="80">
        <v>600</v>
      </c>
      <c r="C35" s="80"/>
      <c r="D35" s="80"/>
      <c r="E35" s="80"/>
      <c r="F35" s="80"/>
      <c r="G35" s="80"/>
      <c r="H35" s="80"/>
      <c r="I35" s="14">
        <v>0</v>
      </c>
      <c r="J35" s="20">
        <v>1</v>
      </c>
      <c r="K35" s="20">
        <v>13</v>
      </c>
      <c r="L35" s="22" t="s">
        <v>1</v>
      </c>
      <c r="M35" s="23">
        <v>600</v>
      </c>
      <c r="N35" s="21" t="s">
        <v>14</v>
      </c>
      <c r="O35" s="19">
        <v>11549</v>
      </c>
      <c r="P35" s="45">
        <f>+P36</f>
        <v>55266.899999999994</v>
      </c>
      <c r="Q35" s="45">
        <f>+Q36</f>
        <v>0</v>
      </c>
      <c r="R35" s="52"/>
      <c r="S35" s="48">
        <f>+S36</f>
        <v>70049.399999999994</v>
      </c>
      <c r="T35" s="48">
        <f>+T36</f>
        <v>0</v>
      </c>
    </row>
    <row r="36" spans="1:20" ht="20.25" customHeight="1" x14ac:dyDescent="0.25">
      <c r="A36" s="53"/>
      <c r="B36" s="80">
        <v>610</v>
      </c>
      <c r="C36" s="80"/>
      <c r="D36" s="80"/>
      <c r="E36" s="80"/>
      <c r="F36" s="80"/>
      <c r="G36" s="80"/>
      <c r="H36" s="80"/>
      <c r="I36" s="14">
        <v>0</v>
      </c>
      <c r="J36" s="20">
        <v>1</v>
      </c>
      <c r="K36" s="20">
        <v>13</v>
      </c>
      <c r="L36" s="22" t="s">
        <v>1</v>
      </c>
      <c r="M36" s="23">
        <v>610</v>
      </c>
      <c r="N36" s="1" t="s">
        <v>18</v>
      </c>
      <c r="O36" s="19">
        <v>11549</v>
      </c>
      <c r="P36" s="45">
        <f>50119.2+1075.9+525.1+1280+1266.7+1000</f>
        <v>55266.899999999994</v>
      </c>
      <c r="Q36" s="45">
        <v>0</v>
      </c>
      <c r="R36" s="52">
        <v>1000</v>
      </c>
      <c r="S36" s="48">
        <f>64542.5+5006.9-100+500+100</f>
        <v>70049.399999999994</v>
      </c>
      <c r="T36" s="48">
        <v>0</v>
      </c>
    </row>
    <row r="37" spans="1:20" ht="19.5" customHeight="1" x14ac:dyDescent="0.25">
      <c r="A37" s="53"/>
      <c r="B37" s="80">
        <v>800</v>
      </c>
      <c r="C37" s="80"/>
      <c r="D37" s="80"/>
      <c r="E37" s="80"/>
      <c r="F37" s="80"/>
      <c r="G37" s="80"/>
      <c r="H37" s="80"/>
      <c r="I37" s="14">
        <v>0</v>
      </c>
      <c r="J37" s="20">
        <v>1</v>
      </c>
      <c r="K37" s="20">
        <v>13</v>
      </c>
      <c r="L37" s="22" t="s">
        <v>1</v>
      </c>
      <c r="M37" s="23">
        <v>800</v>
      </c>
      <c r="N37" s="21" t="s">
        <v>5</v>
      </c>
      <c r="O37" s="19">
        <v>600</v>
      </c>
      <c r="P37" s="45">
        <f>+P39</f>
        <v>100</v>
      </c>
      <c r="Q37" s="45">
        <v>0</v>
      </c>
      <c r="R37" s="52"/>
      <c r="S37" s="48">
        <f>+S38+S39</f>
        <v>16200</v>
      </c>
      <c r="T37" s="48">
        <v>0</v>
      </c>
    </row>
    <row r="38" spans="1:20" ht="19.5" customHeight="1" x14ac:dyDescent="0.25">
      <c r="A38" s="53"/>
      <c r="B38" s="68"/>
      <c r="C38" s="68"/>
      <c r="D38" s="68"/>
      <c r="E38" s="68"/>
      <c r="F38" s="68"/>
      <c r="G38" s="68"/>
      <c r="H38" s="68"/>
      <c r="I38" s="14"/>
      <c r="J38" s="20">
        <v>1</v>
      </c>
      <c r="K38" s="20">
        <v>13</v>
      </c>
      <c r="L38" s="22" t="s">
        <v>1</v>
      </c>
      <c r="M38" s="23">
        <v>850</v>
      </c>
      <c r="N38" s="1" t="s">
        <v>22</v>
      </c>
      <c r="O38" s="19"/>
      <c r="P38" s="45">
        <v>100</v>
      </c>
      <c r="Q38" s="45">
        <v>0</v>
      </c>
      <c r="R38" s="52"/>
      <c r="S38" s="48">
        <v>200</v>
      </c>
      <c r="T38" s="48">
        <v>0</v>
      </c>
    </row>
    <row r="39" spans="1:20" ht="22.5" customHeight="1" x14ac:dyDescent="0.25">
      <c r="A39" s="53"/>
      <c r="B39" s="59"/>
      <c r="C39" s="59"/>
      <c r="D39" s="59"/>
      <c r="E39" s="59"/>
      <c r="F39" s="59"/>
      <c r="G39" s="59"/>
      <c r="H39" s="59"/>
      <c r="I39" s="14"/>
      <c r="J39" s="20">
        <v>1</v>
      </c>
      <c r="K39" s="20">
        <v>13</v>
      </c>
      <c r="L39" s="22" t="s">
        <v>1</v>
      </c>
      <c r="M39" s="23">
        <v>870</v>
      </c>
      <c r="N39" s="26" t="s">
        <v>44</v>
      </c>
      <c r="O39" s="19"/>
      <c r="P39" s="45">
        <v>100</v>
      </c>
      <c r="Q39" s="45">
        <v>0</v>
      </c>
      <c r="R39" s="52"/>
      <c r="S39" s="48">
        <f>1000+3000+12000-500+500</f>
        <v>16000</v>
      </c>
      <c r="T39" s="48">
        <v>0</v>
      </c>
    </row>
    <row r="40" spans="1:20" ht="19.5" customHeight="1" x14ac:dyDescent="0.25">
      <c r="A40" s="53"/>
      <c r="B40" s="81">
        <v>200</v>
      </c>
      <c r="C40" s="81"/>
      <c r="D40" s="81"/>
      <c r="E40" s="81"/>
      <c r="F40" s="81"/>
      <c r="G40" s="81"/>
      <c r="H40" s="81"/>
      <c r="I40" s="14">
        <v>0</v>
      </c>
      <c r="J40" s="15">
        <v>2</v>
      </c>
      <c r="K40" s="15" t="s">
        <v>4</v>
      </c>
      <c r="L40" s="16" t="s">
        <v>4</v>
      </c>
      <c r="M40" s="17" t="s">
        <v>4</v>
      </c>
      <c r="N40" s="27" t="s">
        <v>17</v>
      </c>
      <c r="O40" s="19">
        <v>129.9</v>
      </c>
      <c r="P40" s="44">
        <f>+P41</f>
        <v>20</v>
      </c>
      <c r="Q40" s="44">
        <v>0</v>
      </c>
      <c r="R40" s="52"/>
      <c r="S40" s="47">
        <f>+S41</f>
        <v>94</v>
      </c>
      <c r="T40" s="47">
        <v>0</v>
      </c>
    </row>
    <row r="41" spans="1:20" ht="19.5" customHeight="1" x14ac:dyDescent="0.25">
      <c r="A41" s="53"/>
      <c r="B41" s="80">
        <v>204</v>
      </c>
      <c r="C41" s="80"/>
      <c r="D41" s="80"/>
      <c r="E41" s="80"/>
      <c r="F41" s="80"/>
      <c r="G41" s="80"/>
      <c r="H41" s="80"/>
      <c r="I41" s="14">
        <v>0</v>
      </c>
      <c r="J41" s="20">
        <v>2</v>
      </c>
      <c r="K41" s="20">
        <v>4</v>
      </c>
      <c r="L41" s="22" t="s">
        <v>4</v>
      </c>
      <c r="M41" s="23" t="s">
        <v>4</v>
      </c>
      <c r="N41" s="1" t="s">
        <v>16</v>
      </c>
      <c r="O41" s="19">
        <v>129.9</v>
      </c>
      <c r="P41" s="45">
        <f>+P42</f>
        <v>20</v>
      </c>
      <c r="Q41" s="45">
        <v>0</v>
      </c>
      <c r="R41" s="52"/>
      <c r="S41" s="48">
        <f>+S42</f>
        <v>94</v>
      </c>
      <c r="T41" s="48">
        <v>0</v>
      </c>
    </row>
    <row r="42" spans="1:20" ht="23.25" customHeight="1" x14ac:dyDescent="0.25">
      <c r="A42" s="53"/>
      <c r="B42" s="80" t="s">
        <v>1</v>
      </c>
      <c r="C42" s="80"/>
      <c r="D42" s="80"/>
      <c r="E42" s="80"/>
      <c r="F42" s="80"/>
      <c r="G42" s="80"/>
      <c r="H42" s="80"/>
      <c r="I42" s="14">
        <v>0</v>
      </c>
      <c r="J42" s="20">
        <v>2</v>
      </c>
      <c r="K42" s="20">
        <v>4</v>
      </c>
      <c r="L42" s="22" t="s">
        <v>1</v>
      </c>
      <c r="M42" s="23" t="s">
        <v>4</v>
      </c>
      <c r="N42" s="21" t="s">
        <v>3</v>
      </c>
      <c r="O42" s="19">
        <v>129.9</v>
      </c>
      <c r="P42" s="45">
        <f>+P43</f>
        <v>20</v>
      </c>
      <c r="Q42" s="45">
        <v>0</v>
      </c>
      <c r="R42" s="52"/>
      <c r="S42" s="48">
        <f>+S43</f>
        <v>94</v>
      </c>
      <c r="T42" s="48">
        <v>0</v>
      </c>
    </row>
    <row r="43" spans="1:20" ht="36.75" customHeight="1" x14ac:dyDescent="0.25">
      <c r="A43" s="53"/>
      <c r="B43" s="80">
        <v>200</v>
      </c>
      <c r="C43" s="80"/>
      <c r="D43" s="80"/>
      <c r="E43" s="80"/>
      <c r="F43" s="80"/>
      <c r="G43" s="80"/>
      <c r="H43" s="80"/>
      <c r="I43" s="14">
        <v>0</v>
      </c>
      <c r="J43" s="20">
        <v>2</v>
      </c>
      <c r="K43" s="20">
        <v>4</v>
      </c>
      <c r="L43" s="22" t="s">
        <v>1</v>
      </c>
      <c r="M43" s="23">
        <v>200</v>
      </c>
      <c r="N43" s="21" t="s">
        <v>36</v>
      </c>
      <c r="O43" s="19">
        <v>129.9</v>
      </c>
      <c r="P43" s="45">
        <f>+P44</f>
        <v>20</v>
      </c>
      <c r="Q43" s="45">
        <v>0</v>
      </c>
      <c r="R43" s="52"/>
      <c r="S43" s="48">
        <f>+S44</f>
        <v>94</v>
      </c>
      <c r="T43" s="48">
        <v>0</v>
      </c>
    </row>
    <row r="44" spans="1:20" ht="37.5" customHeight="1" x14ac:dyDescent="0.25">
      <c r="A44" s="53"/>
      <c r="B44" s="80">
        <v>240</v>
      </c>
      <c r="C44" s="80"/>
      <c r="D44" s="80"/>
      <c r="E44" s="80"/>
      <c r="F44" s="80"/>
      <c r="G44" s="80"/>
      <c r="H44" s="80"/>
      <c r="I44" s="14">
        <v>0</v>
      </c>
      <c r="J44" s="20">
        <v>2</v>
      </c>
      <c r="K44" s="20">
        <v>4</v>
      </c>
      <c r="L44" s="22" t="s">
        <v>1</v>
      </c>
      <c r="M44" s="23">
        <v>240</v>
      </c>
      <c r="N44" s="21" t="s">
        <v>2</v>
      </c>
      <c r="O44" s="19">
        <v>129.9</v>
      </c>
      <c r="P44" s="45">
        <f>100-80</f>
        <v>20</v>
      </c>
      <c r="Q44" s="45">
        <v>0</v>
      </c>
      <c r="R44" s="52"/>
      <c r="S44" s="48">
        <v>94</v>
      </c>
      <c r="T44" s="48">
        <v>0</v>
      </c>
    </row>
    <row r="45" spans="1:20" ht="34.5" customHeight="1" x14ac:dyDescent="0.25">
      <c r="A45" s="53"/>
      <c r="B45" s="81">
        <v>300</v>
      </c>
      <c r="C45" s="81"/>
      <c r="D45" s="81"/>
      <c r="E45" s="81"/>
      <c r="F45" s="81"/>
      <c r="G45" s="81"/>
      <c r="H45" s="81"/>
      <c r="I45" s="14">
        <v>0</v>
      </c>
      <c r="J45" s="15">
        <v>3</v>
      </c>
      <c r="K45" s="15" t="s">
        <v>4</v>
      </c>
      <c r="L45" s="16" t="s">
        <v>4</v>
      </c>
      <c r="M45" s="17" t="s">
        <v>4</v>
      </c>
      <c r="N45" s="18" t="s">
        <v>15</v>
      </c>
      <c r="O45" s="19">
        <v>2449.4</v>
      </c>
      <c r="P45" s="44">
        <f>+P46</f>
        <v>700</v>
      </c>
      <c r="Q45" s="44">
        <v>0</v>
      </c>
      <c r="R45" s="52"/>
      <c r="S45" s="47">
        <f>+S46</f>
        <v>24020.7</v>
      </c>
      <c r="T45" s="47">
        <v>0</v>
      </c>
    </row>
    <row r="46" spans="1:20" ht="57.75" customHeight="1" x14ac:dyDescent="0.25">
      <c r="A46" s="53"/>
      <c r="B46" s="80">
        <v>309</v>
      </c>
      <c r="C46" s="80"/>
      <c r="D46" s="80"/>
      <c r="E46" s="80"/>
      <c r="F46" s="80"/>
      <c r="G46" s="80"/>
      <c r="H46" s="80"/>
      <c r="I46" s="14">
        <v>0</v>
      </c>
      <c r="J46" s="20">
        <v>3</v>
      </c>
      <c r="K46" s="20">
        <v>10</v>
      </c>
      <c r="L46" s="22" t="s">
        <v>4</v>
      </c>
      <c r="M46" s="23" t="s">
        <v>4</v>
      </c>
      <c r="N46" s="21" t="s">
        <v>56</v>
      </c>
      <c r="O46" s="19">
        <v>487.4</v>
      </c>
      <c r="P46" s="45">
        <f>+P47</f>
        <v>700</v>
      </c>
      <c r="Q46" s="45">
        <v>0</v>
      </c>
      <c r="R46" s="52"/>
      <c r="S46" s="48">
        <f>+S47</f>
        <v>24020.7</v>
      </c>
      <c r="T46" s="48">
        <v>0</v>
      </c>
    </row>
    <row r="47" spans="1:20" ht="21" customHeight="1" x14ac:dyDescent="0.25">
      <c r="A47" s="53"/>
      <c r="B47" s="80" t="s">
        <v>1</v>
      </c>
      <c r="C47" s="80"/>
      <c r="D47" s="80"/>
      <c r="E47" s="80"/>
      <c r="F47" s="80"/>
      <c r="G47" s="80"/>
      <c r="H47" s="80"/>
      <c r="I47" s="14">
        <v>0</v>
      </c>
      <c r="J47" s="20">
        <v>3</v>
      </c>
      <c r="K47" s="20">
        <v>10</v>
      </c>
      <c r="L47" s="22" t="s">
        <v>1</v>
      </c>
      <c r="M47" s="23" t="s">
        <v>4</v>
      </c>
      <c r="N47" s="1" t="s">
        <v>3</v>
      </c>
      <c r="O47" s="19">
        <v>487.4</v>
      </c>
      <c r="P47" s="45">
        <f>+P48</f>
        <v>700</v>
      </c>
      <c r="Q47" s="45">
        <v>0</v>
      </c>
      <c r="R47" s="52"/>
      <c r="S47" s="48">
        <f>+S48</f>
        <v>24020.7</v>
      </c>
      <c r="T47" s="48">
        <v>0</v>
      </c>
    </row>
    <row r="48" spans="1:20" ht="40.5" customHeight="1" x14ac:dyDescent="0.25">
      <c r="A48" s="53"/>
      <c r="B48" s="80">
        <v>200</v>
      </c>
      <c r="C48" s="80"/>
      <c r="D48" s="80"/>
      <c r="E48" s="80"/>
      <c r="F48" s="80"/>
      <c r="G48" s="80"/>
      <c r="H48" s="80"/>
      <c r="I48" s="14">
        <v>0</v>
      </c>
      <c r="J48" s="20">
        <v>3</v>
      </c>
      <c r="K48" s="20">
        <v>10</v>
      </c>
      <c r="L48" s="22" t="s">
        <v>1</v>
      </c>
      <c r="M48" s="23">
        <v>200</v>
      </c>
      <c r="N48" s="21" t="s">
        <v>36</v>
      </c>
      <c r="O48" s="19">
        <v>487.4</v>
      </c>
      <c r="P48" s="45">
        <f>+P49</f>
        <v>700</v>
      </c>
      <c r="Q48" s="45">
        <v>0</v>
      </c>
      <c r="R48" s="52"/>
      <c r="S48" s="48">
        <f>+S49</f>
        <v>24020.7</v>
      </c>
      <c r="T48" s="48">
        <v>0</v>
      </c>
    </row>
    <row r="49" spans="1:20" ht="54" customHeight="1" x14ac:dyDescent="0.25">
      <c r="A49" s="53"/>
      <c r="B49" s="80">
        <v>240</v>
      </c>
      <c r="C49" s="80"/>
      <c r="D49" s="80"/>
      <c r="E49" s="80"/>
      <c r="F49" s="80"/>
      <c r="G49" s="80"/>
      <c r="H49" s="80"/>
      <c r="I49" s="14">
        <v>0</v>
      </c>
      <c r="J49" s="20">
        <v>3</v>
      </c>
      <c r="K49" s="20">
        <v>10</v>
      </c>
      <c r="L49" s="22" t="s">
        <v>1</v>
      </c>
      <c r="M49" s="23">
        <v>240</v>
      </c>
      <c r="N49" s="21" t="s">
        <v>2</v>
      </c>
      <c r="O49" s="19">
        <v>470</v>
      </c>
      <c r="P49" s="45">
        <f>50+600+50</f>
        <v>700</v>
      </c>
      <c r="Q49" s="45">
        <v>0</v>
      </c>
      <c r="R49" s="52"/>
      <c r="S49" s="48">
        <f>9568.8-133.9+404.7+13881.1+300</f>
        <v>24020.7</v>
      </c>
      <c r="T49" s="48">
        <v>0</v>
      </c>
    </row>
    <row r="50" spans="1:20" ht="21" customHeight="1" x14ac:dyDescent="0.25">
      <c r="A50" s="53"/>
      <c r="B50" s="59"/>
      <c r="C50" s="59"/>
      <c r="D50" s="59"/>
      <c r="E50" s="59"/>
      <c r="F50" s="59"/>
      <c r="G50" s="59"/>
      <c r="H50" s="59"/>
      <c r="I50" s="14"/>
      <c r="J50" s="15">
        <v>4</v>
      </c>
      <c r="K50" s="15"/>
      <c r="L50" s="16"/>
      <c r="M50" s="17"/>
      <c r="N50" s="27" t="s">
        <v>35</v>
      </c>
      <c r="O50" s="28"/>
      <c r="P50" s="44">
        <f t="shared" ref="P50:T56" si="2">+P51</f>
        <v>59853.4</v>
      </c>
      <c r="Q50" s="44">
        <f t="shared" si="2"/>
        <v>55421.1</v>
      </c>
      <c r="R50" s="52"/>
      <c r="S50" s="47">
        <f t="shared" si="2"/>
        <v>341.9</v>
      </c>
      <c r="T50" s="47">
        <f t="shared" si="2"/>
        <v>0</v>
      </c>
    </row>
    <row r="51" spans="1:20" ht="18" customHeight="1" x14ac:dyDescent="0.25">
      <c r="A51" s="53"/>
      <c r="B51" s="59"/>
      <c r="C51" s="59"/>
      <c r="D51" s="59"/>
      <c r="E51" s="59"/>
      <c r="F51" s="59"/>
      <c r="G51" s="59"/>
      <c r="H51" s="59"/>
      <c r="I51" s="14"/>
      <c r="J51" s="20">
        <v>4</v>
      </c>
      <c r="K51" s="20">
        <v>9</v>
      </c>
      <c r="L51" s="22"/>
      <c r="M51" s="23"/>
      <c r="N51" s="21" t="s">
        <v>37</v>
      </c>
      <c r="O51" s="19"/>
      <c r="P51" s="45">
        <f>+P55</f>
        <v>59853.4</v>
      </c>
      <c r="Q51" s="45">
        <f>+Q55</f>
        <v>55421.1</v>
      </c>
      <c r="R51" s="52"/>
      <c r="S51" s="48">
        <f>+S52+S55</f>
        <v>341.9</v>
      </c>
      <c r="T51" s="48">
        <f>+T55</f>
        <v>0</v>
      </c>
    </row>
    <row r="52" spans="1:20" ht="18" customHeight="1" x14ac:dyDescent="0.25">
      <c r="A52" s="53"/>
      <c r="B52" s="71"/>
      <c r="C52" s="71"/>
      <c r="D52" s="71"/>
      <c r="E52" s="71"/>
      <c r="F52" s="71"/>
      <c r="G52" s="71"/>
      <c r="H52" s="71"/>
      <c r="I52" s="14"/>
      <c r="J52" s="20">
        <v>4</v>
      </c>
      <c r="K52" s="20">
        <v>9</v>
      </c>
      <c r="L52" s="22" t="s">
        <v>1</v>
      </c>
      <c r="M52" s="23"/>
      <c r="N52" s="1" t="s">
        <v>3</v>
      </c>
      <c r="O52" s="19"/>
      <c r="P52" s="45"/>
      <c r="Q52" s="45"/>
      <c r="R52" s="52"/>
      <c r="S52" s="48">
        <f>+S53</f>
        <v>100</v>
      </c>
      <c r="T52" s="48">
        <f>+T53</f>
        <v>0</v>
      </c>
    </row>
    <row r="53" spans="1:20" ht="42" customHeight="1" x14ac:dyDescent="0.25">
      <c r="A53" s="53"/>
      <c r="B53" s="71"/>
      <c r="C53" s="71"/>
      <c r="D53" s="71"/>
      <c r="E53" s="71"/>
      <c r="F53" s="71"/>
      <c r="G53" s="71"/>
      <c r="H53" s="71"/>
      <c r="I53" s="14"/>
      <c r="J53" s="20">
        <v>4</v>
      </c>
      <c r="K53" s="20">
        <v>9</v>
      </c>
      <c r="L53" s="22" t="s">
        <v>1</v>
      </c>
      <c r="M53" s="23">
        <v>200</v>
      </c>
      <c r="N53" s="21" t="s">
        <v>36</v>
      </c>
      <c r="O53" s="19"/>
      <c r="P53" s="45"/>
      <c r="Q53" s="45"/>
      <c r="R53" s="52"/>
      <c r="S53" s="48">
        <f>+S54</f>
        <v>100</v>
      </c>
      <c r="T53" s="48">
        <f>+T54</f>
        <v>0</v>
      </c>
    </row>
    <row r="54" spans="1:20" ht="50.25" customHeight="1" x14ac:dyDescent="0.25">
      <c r="A54" s="53"/>
      <c r="B54" s="71"/>
      <c r="C54" s="71"/>
      <c r="D54" s="71"/>
      <c r="E54" s="71"/>
      <c r="F54" s="71"/>
      <c r="G54" s="71"/>
      <c r="H54" s="71"/>
      <c r="I54" s="14"/>
      <c r="J54" s="20">
        <v>4</v>
      </c>
      <c r="K54" s="20">
        <v>9</v>
      </c>
      <c r="L54" s="22" t="s">
        <v>1</v>
      </c>
      <c r="M54" s="23">
        <v>240</v>
      </c>
      <c r="N54" s="21" t="s">
        <v>2</v>
      </c>
      <c r="O54" s="19"/>
      <c r="P54" s="45"/>
      <c r="Q54" s="45"/>
      <c r="R54" s="52"/>
      <c r="S54" s="48">
        <v>100</v>
      </c>
      <c r="T54" s="48">
        <v>0</v>
      </c>
    </row>
    <row r="55" spans="1:20" ht="68.25" customHeight="1" x14ac:dyDescent="0.25">
      <c r="A55" s="53"/>
      <c r="B55" s="59"/>
      <c r="C55" s="59"/>
      <c r="D55" s="59"/>
      <c r="E55" s="59"/>
      <c r="F55" s="59"/>
      <c r="G55" s="59"/>
      <c r="H55" s="59"/>
      <c r="I55" s="14"/>
      <c r="J55" s="20">
        <v>4</v>
      </c>
      <c r="K55" s="20">
        <v>9</v>
      </c>
      <c r="L55" s="22" t="s">
        <v>46</v>
      </c>
      <c r="M55" s="23"/>
      <c r="N55" s="1" t="s">
        <v>47</v>
      </c>
      <c r="O55" s="19"/>
      <c r="P55" s="45">
        <f t="shared" si="2"/>
        <v>59853.4</v>
      </c>
      <c r="Q55" s="45">
        <f t="shared" si="2"/>
        <v>55421.1</v>
      </c>
      <c r="R55" s="52"/>
      <c r="S55" s="48">
        <f t="shared" si="2"/>
        <v>241.9</v>
      </c>
      <c r="T55" s="48">
        <f t="shared" si="2"/>
        <v>0</v>
      </c>
    </row>
    <row r="56" spans="1:20" ht="54" customHeight="1" x14ac:dyDescent="0.25">
      <c r="A56" s="53"/>
      <c r="B56" s="59"/>
      <c r="C56" s="59"/>
      <c r="D56" s="59"/>
      <c r="E56" s="59"/>
      <c r="F56" s="59"/>
      <c r="G56" s="59"/>
      <c r="H56" s="59"/>
      <c r="I56" s="14"/>
      <c r="J56" s="20">
        <v>4</v>
      </c>
      <c r="K56" s="20">
        <v>9</v>
      </c>
      <c r="L56" s="22" t="s">
        <v>46</v>
      </c>
      <c r="M56" s="23">
        <v>600</v>
      </c>
      <c r="N56" s="1" t="s">
        <v>14</v>
      </c>
      <c r="O56" s="19"/>
      <c r="P56" s="45">
        <f t="shared" si="2"/>
        <v>59853.4</v>
      </c>
      <c r="Q56" s="45">
        <f t="shared" si="2"/>
        <v>55421.1</v>
      </c>
      <c r="R56" s="52"/>
      <c r="S56" s="48">
        <f t="shared" si="2"/>
        <v>241.9</v>
      </c>
      <c r="T56" s="48">
        <f t="shared" si="2"/>
        <v>0</v>
      </c>
    </row>
    <row r="57" spans="1:20" ht="25.5" customHeight="1" x14ac:dyDescent="0.25">
      <c r="A57" s="53"/>
      <c r="B57" s="59"/>
      <c r="C57" s="59"/>
      <c r="D57" s="59"/>
      <c r="E57" s="59"/>
      <c r="F57" s="59"/>
      <c r="G57" s="59"/>
      <c r="H57" s="59"/>
      <c r="I57" s="14"/>
      <c r="J57" s="20">
        <v>4</v>
      </c>
      <c r="K57" s="20">
        <v>9</v>
      </c>
      <c r="L57" s="22" t="s">
        <v>46</v>
      </c>
      <c r="M57" s="23">
        <v>610</v>
      </c>
      <c r="N57" s="1" t="s">
        <v>18</v>
      </c>
      <c r="O57" s="19"/>
      <c r="P57" s="45">
        <f>7752.9-3459.2+1438.6+56100-678.9-1300</f>
        <v>59853.4</v>
      </c>
      <c r="Q57" s="45">
        <f>56100-678.9</f>
        <v>55421.1</v>
      </c>
      <c r="R57" s="52"/>
      <c r="S57" s="48">
        <f>134.8+107.1</f>
        <v>241.9</v>
      </c>
      <c r="T57" s="48">
        <v>0</v>
      </c>
    </row>
    <row r="58" spans="1:20" ht="31.5" customHeight="1" x14ac:dyDescent="0.25">
      <c r="A58" s="53"/>
      <c r="B58" s="81">
        <v>500</v>
      </c>
      <c r="C58" s="81"/>
      <c r="D58" s="81"/>
      <c r="E58" s="81"/>
      <c r="F58" s="81"/>
      <c r="G58" s="81"/>
      <c r="H58" s="81"/>
      <c r="I58" s="14">
        <v>0</v>
      </c>
      <c r="J58" s="15">
        <v>5</v>
      </c>
      <c r="K58" s="15" t="s">
        <v>4</v>
      </c>
      <c r="L58" s="16" t="s">
        <v>4</v>
      </c>
      <c r="M58" s="17" t="s">
        <v>4</v>
      </c>
      <c r="N58" s="18" t="s">
        <v>13</v>
      </c>
      <c r="O58" s="19">
        <v>56463.5</v>
      </c>
      <c r="P58" s="44" t="e">
        <f>+P59</f>
        <v>#REF!</v>
      </c>
      <c r="Q58" s="44" t="e">
        <f>+Q59</f>
        <v>#REF!</v>
      </c>
      <c r="R58" s="52"/>
      <c r="S58" s="47">
        <f>S59+S76</f>
        <v>91815.3</v>
      </c>
      <c r="T58" s="47">
        <f>+T59</f>
        <v>14910.4</v>
      </c>
    </row>
    <row r="59" spans="1:20" ht="25.5" customHeight="1" x14ac:dyDescent="0.25">
      <c r="A59" s="53"/>
      <c r="B59" s="80">
        <v>503</v>
      </c>
      <c r="C59" s="80"/>
      <c r="D59" s="80"/>
      <c r="E59" s="80"/>
      <c r="F59" s="80"/>
      <c r="G59" s="80"/>
      <c r="H59" s="80"/>
      <c r="I59" s="14">
        <v>0</v>
      </c>
      <c r="J59" s="20">
        <v>5</v>
      </c>
      <c r="K59" s="20">
        <v>3</v>
      </c>
      <c r="L59" s="22" t="s">
        <v>4</v>
      </c>
      <c r="M59" s="23" t="s">
        <v>4</v>
      </c>
      <c r="N59" s="21" t="s">
        <v>12</v>
      </c>
      <c r="O59" s="19">
        <v>56463.5</v>
      </c>
      <c r="P59" s="45" t="e">
        <f>+#REF!+P70+P73</f>
        <v>#REF!</v>
      </c>
      <c r="Q59" s="45" t="e">
        <f>+#REF!+Q70</f>
        <v>#REF!</v>
      </c>
      <c r="R59" s="52"/>
      <c r="S59" s="48">
        <f>+S60+S70+S73</f>
        <v>88000</v>
      </c>
      <c r="T59" s="48">
        <f>+T70+T73+T60</f>
        <v>14910.4</v>
      </c>
    </row>
    <row r="60" spans="1:20" ht="25.5" customHeight="1" x14ac:dyDescent="0.25">
      <c r="A60" s="53"/>
      <c r="B60" s="68"/>
      <c r="C60" s="68"/>
      <c r="D60" s="68"/>
      <c r="E60" s="68"/>
      <c r="F60" s="68"/>
      <c r="G60" s="68"/>
      <c r="H60" s="68"/>
      <c r="I60" s="14"/>
      <c r="J60" s="68">
        <v>5</v>
      </c>
      <c r="K60" s="68">
        <v>3</v>
      </c>
      <c r="L60" s="67">
        <v>9900000000</v>
      </c>
      <c r="M60" s="23"/>
      <c r="N60" s="1" t="s">
        <v>3</v>
      </c>
      <c r="O60" s="19"/>
      <c r="P60" s="45"/>
      <c r="Q60" s="45"/>
      <c r="R60" s="52"/>
      <c r="S60" s="48">
        <f>+S61+S63+S67</f>
        <v>11838.7</v>
      </c>
      <c r="T60" s="48">
        <f>+T61+T63+T67</f>
        <v>1536.4</v>
      </c>
    </row>
    <row r="61" spans="1:20" ht="38.25" customHeight="1" x14ac:dyDescent="0.25">
      <c r="A61" s="53"/>
      <c r="B61" s="69"/>
      <c r="C61" s="69"/>
      <c r="D61" s="69"/>
      <c r="E61" s="69"/>
      <c r="F61" s="69"/>
      <c r="G61" s="69"/>
      <c r="H61" s="69"/>
      <c r="I61" s="14"/>
      <c r="J61" s="69">
        <v>5</v>
      </c>
      <c r="K61" s="69">
        <v>3</v>
      </c>
      <c r="L61" s="67">
        <v>9900000000</v>
      </c>
      <c r="M61" s="66">
        <v>200</v>
      </c>
      <c r="N61" s="21" t="s">
        <v>36</v>
      </c>
      <c r="O61" s="19"/>
      <c r="P61" s="45"/>
      <c r="Q61" s="45"/>
      <c r="R61" s="52"/>
      <c r="S61" s="48">
        <f>+S62</f>
        <v>2561.5</v>
      </c>
      <c r="T61" s="48">
        <f>+T62</f>
        <v>1536.4</v>
      </c>
    </row>
    <row r="62" spans="1:20" ht="48" customHeight="1" x14ac:dyDescent="0.25">
      <c r="A62" s="53"/>
      <c r="B62" s="64"/>
      <c r="C62" s="64"/>
      <c r="D62" s="64"/>
      <c r="E62" s="64"/>
      <c r="F62" s="64"/>
      <c r="G62" s="64"/>
      <c r="H62" s="64"/>
      <c r="I62" s="14"/>
      <c r="J62" s="64">
        <v>5</v>
      </c>
      <c r="K62" s="64">
        <v>3</v>
      </c>
      <c r="L62" s="67">
        <v>9900000000</v>
      </c>
      <c r="M62" s="66">
        <v>240</v>
      </c>
      <c r="N62" s="1" t="s">
        <v>2</v>
      </c>
      <c r="O62" s="19"/>
      <c r="P62" s="45"/>
      <c r="Q62" s="45"/>
      <c r="R62" s="52"/>
      <c r="S62" s="48">
        <f>353.2+153.1+1536.4+167.5+351.3</f>
        <v>2561.5</v>
      </c>
      <c r="T62" s="48">
        <v>1536.4</v>
      </c>
    </row>
    <row r="63" spans="1:20" ht="27.75" customHeight="1" x14ac:dyDescent="0.25">
      <c r="A63" s="53"/>
      <c r="B63" s="69"/>
      <c r="C63" s="69"/>
      <c r="D63" s="69"/>
      <c r="E63" s="69"/>
      <c r="F63" s="69"/>
      <c r="G63" s="69"/>
      <c r="H63" s="69"/>
      <c r="I63" s="14"/>
      <c r="J63" s="69">
        <v>5</v>
      </c>
      <c r="K63" s="69">
        <v>3</v>
      </c>
      <c r="L63" s="67">
        <v>9900000000</v>
      </c>
      <c r="M63" s="66">
        <v>800</v>
      </c>
      <c r="N63" s="1" t="s">
        <v>5</v>
      </c>
      <c r="O63" s="19"/>
      <c r="P63" s="45"/>
      <c r="Q63" s="45"/>
      <c r="R63" s="52"/>
      <c r="S63" s="48">
        <f>+S64+S65+S66</f>
        <v>8577.2000000000007</v>
      </c>
      <c r="T63" s="48">
        <f>+T64</f>
        <v>0</v>
      </c>
    </row>
    <row r="64" spans="1:20" ht="72.75" customHeight="1" x14ac:dyDescent="0.25">
      <c r="A64" s="53"/>
      <c r="B64" s="64"/>
      <c r="C64" s="64"/>
      <c r="D64" s="64"/>
      <c r="E64" s="64"/>
      <c r="F64" s="64"/>
      <c r="G64" s="64"/>
      <c r="H64" s="64"/>
      <c r="I64" s="14"/>
      <c r="J64" s="64">
        <v>5</v>
      </c>
      <c r="K64" s="64">
        <v>3</v>
      </c>
      <c r="L64" s="67">
        <v>9900000000</v>
      </c>
      <c r="M64" s="66">
        <v>810</v>
      </c>
      <c r="N64" s="1" t="s">
        <v>60</v>
      </c>
      <c r="O64" s="19"/>
      <c r="P64" s="45"/>
      <c r="Q64" s="45"/>
      <c r="R64" s="52"/>
      <c r="S64" s="65">
        <v>2300</v>
      </c>
      <c r="T64" s="65">
        <v>0</v>
      </c>
    </row>
    <row r="65" spans="1:20" ht="32.25" customHeight="1" x14ac:dyDescent="0.25">
      <c r="A65" s="53"/>
      <c r="B65" s="70"/>
      <c r="C65" s="70"/>
      <c r="D65" s="70"/>
      <c r="E65" s="70"/>
      <c r="F65" s="70"/>
      <c r="G65" s="70"/>
      <c r="H65" s="70"/>
      <c r="I65" s="14"/>
      <c r="J65" s="70">
        <v>5</v>
      </c>
      <c r="K65" s="70">
        <v>3</v>
      </c>
      <c r="L65" s="67">
        <v>9900000000</v>
      </c>
      <c r="M65" s="66">
        <v>830</v>
      </c>
      <c r="N65" s="1" t="s">
        <v>58</v>
      </c>
      <c r="O65" s="19"/>
      <c r="P65" s="45"/>
      <c r="Q65" s="45"/>
      <c r="R65" s="52"/>
      <c r="S65" s="65">
        <f>6000-327.9</f>
        <v>5672.1</v>
      </c>
      <c r="T65" s="65">
        <v>0</v>
      </c>
    </row>
    <row r="66" spans="1:20" ht="31.5" customHeight="1" x14ac:dyDescent="0.25">
      <c r="A66" s="53"/>
      <c r="B66" s="70"/>
      <c r="C66" s="70"/>
      <c r="D66" s="70"/>
      <c r="E66" s="70"/>
      <c r="F66" s="70"/>
      <c r="G66" s="70"/>
      <c r="H66" s="70"/>
      <c r="I66" s="14"/>
      <c r="J66" s="70">
        <v>5</v>
      </c>
      <c r="K66" s="70">
        <v>3</v>
      </c>
      <c r="L66" s="67">
        <v>9900000000</v>
      </c>
      <c r="M66" s="66">
        <v>850</v>
      </c>
      <c r="N66" s="1" t="s">
        <v>22</v>
      </c>
      <c r="O66" s="19"/>
      <c r="P66" s="45"/>
      <c r="Q66" s="45"/>
      <c r="R66" s="52"/>
      <c r="S66" s="65">
        <v>605.1</v>
      </c>
      <c r="T66" s="65">
        <v>0</v>
      </c>
    </row>
    <row r="67" spans="1:20" ht="48" customHeight="1" x14ac:dyDescent="0.25">
      <c r="A67" s="53"/>
      <c r="B67" s="64"/>
      <c r="C67" s="64"/>
      <c r="D67" s="64"/>
      <c r="E67" s="64"/>
      <c r="F67" s="64"/>
      <c r="G67" s="64"/>
      <c r="H67" s="64"/>
      <c r="I67" s="14"/>
      <c r="J67" s="64">
        <v>5</v>
      </c>
      <c r="K67" s="64">
        <v>3</v>
      </c>
      <c r="L67" s="67">
        <v>9900000000</v>
      </c>
      <c r="M67" s="66">
        <v>600</v>
      </c>
      <c r="N67" s="1" t="s">
        <v>14</v>
      </c>
      <c r="O67" s="19"/>
      <c r="P67" s="45"/>
      <c r="Q67" s="45"/>
      <c r="R67" s="52"/>
      <c r="S67" s="65">
        <f>+S68+S69</f>
        <v>700</v>
      </c>
      <c r="T67" s="65">
        <v>0</v>
      </c>
    </row>
    <row r="68" spans="1:20" ht="30.75" customHeight="1" x14ac:dyDescent="0.25">
      <c r="A68" s="53"/>
      <c r="B68" s="70"/>
      <c r="C68" s="70"/>
      <c r="D68" s="70"/>
      <c r="E68" s="70"/>
      <c r="F68" s="70"/>
      <c r="G68" s="70"/>
      <c r="H68" s="70"/>
      <c r="I68" s="14"/>
      <c r="J68" s="70">
        <v>5</v>
      </c>
      <c r="K68" s="70">
        <v>3</v>
      </c>
      <c r="L68" s="67">
        <v>9900000000</v>
      </c>
      <c r="M68" s="66">
        <v>610</v>
      </c>
      <c r="N68" s="1" t="s">
        <v>18</v>
      </c>
      <c r="O68" s="19"/>
      <c r="P68" s="45"/>
      <c r="Q68" s="45"/>
      <c r="R68" s="52"/>
      <c r="S68" s="65">
        <v>500</v>
      </c>
      <c r="T68" s="65">
        <v>0</v>
      </c>
    </row>
    <row r="69" spans="1:20" ht="78.75" customHeight="1" x14ac:dyDescent="0.25">
      <c r="A69" s="53"/>
      <c r="B69" s="64"/>
      <c r="C69" s="64"/>
      <c r="D69" s="64"/>
      <c r="E69" s="64"/>
      <c r="F69" s="64"/>
      <c r="G69" s="64"/>
      <c r="H69" s="64"/>
      <c r="I69" s="14"/>
      <c r="J69" s="64">
        <v>5</v>
      </c>
      <c r="K69" s="64">
        <v>3</v>
      </c>
      <c r="L69" s="67">
        <v>9900000000</v>
      </c>
      <c r="M69" s="66">
        <v>630</v>
      </c>
      <c r="N69" s="21" t="s">
        <v>49</v>
      </c>
      <c r="O69" s="19"/>
      <c r="P69" s="45"/>
      <c r="Q69" s="45"/>
      <c r="R69" s="52"/>
      <c r="S69" s="65">
        <v>200</v>
      </c>
      <c r="T69" s="65">
        <v>0</v>
      </c>
    </row>
    <row r="70" spans="1:20" ht="35.25" customHeight="1" x14ac:dyDescent="0.25">
      <c r="A70" s="53"/>
      <c r="B70" s="59"/>
      <c r="C70" s="59"/>
      <c r="D70" s="59"/>
      <c r="E70" s="59"/>
      <c r="F70" s="59"/>
      <c r="G70" s="59"/>
      <c r="H70" s="59"/>
      <c r="I70" s="14"/>
      <c r="J70" s="20">
        <v>5</v>
      </c>
      <c r="K70" s="20">
        <v>3</v>
      </c>
      <c r="L70" s="22" t="s">
        <v>42</v>
      </c>
      <c r="M70" s="23"/>
      <c r="N70" s="21" t="s">
        <v>59</v>
      </c>
      <c r="O70" s="19"/>
      <c r="P70" s="45">
        <f>+P71</f>
        <v>10856.5</v>
      </c>
      <c r="Q70" s="45">
        <f>+Q71</f>
        <v>10313.700000000001</v>
      </c>
      <c r="R70" s="52"/>
      <c r="S70" s="48">
        <f>+S71</f>
        <v>40082.700000000004</v>
      </c>
      <c r="T70" s="48">
        <f>+T71</f>
        <v>13374</v>
      </c>
    </row>
    <row r="71" spans="1:20" ht="48" customHeight="1" x14ac:dyDescent="0.25">
      <c r="A71" s="53"/>
      <c r="B71" s="59"/>
      <c r="C71" s="59"/>
      <c r="D71" s="59"/>
      <c r="E71" s="59"/>
      <c r="F71" s="59"/>
      <c r="G71" s="59"/>
      <c r="H71" s="59"/>
      <c r="I71" s="14"/>
      <c r="J71" s="20">
        <v>5</v>
      </c>
      <c r="K71" s="20">
        <v>3</v>
      </c>
      <c r="L71" s="22" t="s">
        <v>42</v>
      </c>
      <c r="M71" s="23">
        <v>600</v>
      </c>
      <c r="N71" s="1" t="s">
        <v>14</v>
      </c>
      <c r="O71" s="19"/>
      <c r="P71" s="45">
        <f>+P72</f>
        <v>10856.5</v>
      </c>
      <c r="Q71" s="45">
        <f>+Q72</f>
        <v>10313.700000000001</v>
      </c>
      <c r="R71" s="52"/>
      <c r="S71" s="48">
        <f>+S72</f>
        <v>40082.700000000004</v>
      </c>
      <c r="T71" s="48">
        <f>+T72</f>
        <v>13374</v>
      </c>
    </row>
    <row r="72" spans="1:20" ht="27" customHeight="1" x14ac:dyDescent="0.25">
      <c r="A72" s="53"/>
      <c r="B72" s="59"/>
      <c r="C72" s="59"/>
      <c r="D72" s="59"/>
      <c r="E72" s="59"/>
      <c r="F72" s="59"/>
      <c r="G72" s="59"/>
      <c r="H72" s="59"/>
      <c r="I72" s="14"/>
      <c r="J72" s="20">
        <v>5</v>
      </c>
      <c r="K72" s="20">
        <v>3</v>
      </c>
      <c r="L72" s="22" t="s">
        <v>42</v>
      </c>
      <c r="M72" s="23">
        <v>610</v>
      </c>
      <c r="N72" s="1" t="s">
        <v>18</v>
      </c>
      <c r="O72" s="19"/>
      <c r="P72" s="45">
        <v>10856.5</v>
      </c>
      <c r="Q72" s="45">
        <v>10313.700000000001</v>
      </c>
      <c r="R72" s="52"/>
      <c r="S72" s="48">
        <f>14222.7+394.1+25256.6+209.3</f>
        <v>40082.700000000004</v>
      </c>
      <c r="T72" s="48">
        <v>13374</v>
      </c>
    </row>
    <row r="73" spans="1:20" ht="74.25" customHeight="1" x14ac:dyDescent="0.25">
      <c r="A73" s="53"/>
      <c r="B73" s="59"/>
      <c r="C73" s="59"/>
      <c r="D73" s="59"/>
      <c r="E73" s="59"/>
      <c r="F73" s="59"/>
      <c r="G73" s="59"/>
      <c r="H73" s="59"/>
      <c r="I73" s="14"/>
      <c r="J73" s="20">
        <v>5</v>
      </c>
      <c r="K73" s="20">
        <v>3</v>
      </c>
      <c r="L73" s="22" t="s">
        <v>46</v>
      </c>
      <c r="M73" s="23"/>
      <c r="N73" s="1" t="s">
        <v>47</v>
      </c>
      <c r="O73" s="19"/>
      <c r="P73" s="45">
        <f>+P74</f>
        <v>38892.5</v>
      </c>
      <c r="Q73" s="45">
        <f>+Q74</f>
        <v>0</v>
      </c>
      <c r="R73" s="52"/>
      <c r="S73" s="48">
        <f>+S74</f>
        <v>36078.6</v>
      </c>
      <c r="T73" s="48">
        <f>+T74</f>
        <v>0</v>
      </c>
    </row>
    <row r="74" spans="1:20" ht="53.25" customHeight="1" x14ac:dyDescent="0.25">
      <c r="A74" s="53"/>
      <c r="B74" s="59"/>
      <c r="C74" s="59"/>
      <c r="D74" s="59"/>
      <c r="E74" s="59"/>
      <c r="F74" s="59"/>
      <c r="G74" s="59"/>
      <c r="H74" s="59"/>
      <c r="I74" s="14"/>
      <c r="J74" s="20">
        <v>5</v>
      </c>
      <c r="K74" s="20">
        <v>3</v>
      </c>
      <c r="L74" s="22" t="s">
        <v>46</v>
      </c>
      <c r="M74" s="23">
        <v>600</v>
      </c>
      <c r="N74" s="1" t="s">
        <v>14</v>
      </c>
      <c r="O74" s="19"/>
      <c r="P74" s="45">
        <f>+P75</f>
        <v>38892.5</v>
      </c>
      <c r="Q74" s="45">
        <f>+Q75</f>
        <v>0</v>
      </c>
      <c r="R74" s="52"/>
      <c r="S74" s="48">
        <f>+S75</f>
        <v>36078.6</v>
      </c>
      <c r="T74" s="48">
        <f>+T75</f>
        <v>0</v>
      </c>
    </row>
    <row r="75" spans="1:20" ht="30.75" customHeight="1" x14ac:dyDescent="0.25">
      <c r="A75" s="53"/>
      <c r="B75" s="59"/>
      <c r="C75" s="59"/>
      <c r="D75" s="59"/>
      <c r="E75" s="59"/>
      <c r="F75" s="59"/>
      <c r="G75" s="59"/>
      <c r="H75" s="59"/>
      <c r="I75" s="14"/>
      <c r="J75" s="20">
        <v>5</v>
      </c>
      <c r="K75" s="20">
        <v>3</v>
      </c>
      <c r="L75" s="22" t="s">
        <v>46</v>
      </c>
      <c r="M75" s="23">
        <v>610</v>
      </c>
      <c r="N75" s="1" t="s">
        <v>18</v>
      </c>
      <c r="O75" s="19"/>
      <c r="P75" s="45">
        <f>40359.2-200-1266.7+1300-1300</f>
        <v>38892.5</v>
      </c>
      <c r="Q75" s="45">
        <v>0</v>
      </c>
      <c r="R75" s="52">
        <v>-1300</v>
      </c>
      <c r="S75" s="65">
        <f>35275.6+803</f>
        <v>36078.6</v>
      </c>
      <c r="T75" s="48">
        <v>0</v>
      </c>
    </row>
    <row r="76" spans="1:20" ht="30.75" customHeight="1" x14ac:dyDescent="0.25">
      <c r="A76" s="53"/>
      <c r="B76" s="59"/>
      <c r="C76" s="59"/>
      <c r="D76" s="59"/>
      <c r="E76" s="59"/>
      <c r="F76" s="59"/>
      <c r="G76" s="59"/>
      <c r="H76" s="59"/>
      <c r="I76" s="14"/>
      <c r="J76" s="20">
        <v>5</v>
      </c>
      <c r="K76" s="20">
        <v>5</v>
      </c>
      <c r="L76" s="22" t="s">
        <v>4</v>
      </c>
      <c r="M76" s="23"/>
      <c r="N76" s="1" t="s">
        <v>61</v>
      </c>
      <c r="O76" s="19"/>
      <c r="P76" s="45"/>
      <c r="Q76" s="45"/>
      <c r="R76" s="52"/>
      <c r="S76" s="48">
        <f t="shared" ref="S76:T78" si="3">S77</f>
        <v>3815.3</v>
      </c>
      <c r="T76" s="48">
        <f t="shared" si="3"/>
        <v>0</v>
      </c>
    </row>
    <row r="77" spans="1:20" ht="74.25" customHeight="1" x14ac:dyDescent="0.25">
      <c r="A77" s="53"/>
      <c r="B77" s="59"/>
      <c r="C77" s="59"/>
      <c r="D77" s="59"/>
      <c r="E77" s="59"/>
      <c r="F77" s="59"/>
      <c r="G77" s="59"/>
      <c r="H77" s="59"/>
      <c r="I77" s="14"/>
      <c r="J77" s="20">
        <v>5</v>
      </c>
      <c r="K77" s="20">
        <v>5</v>
      </c>
      <c r="L77" s="22" t="s">
        <v>46</v>
      </c>
      <c r="M77" s="23"/>
      <c r="N77" s="1" t="s">
        <v>55</v>
      </c>
      <c r="O77" s="19"/>
      <c r="P77" s="45"/>
      <c r="Q77" s="45"/>
      <c r="R77" s="52"/>
      <c r="S77" s="48">
        <f t="shared" si="3"/>
        <v>3815.3</v>
      </c>
      <c r="T77" s="48">
        <f t="shared" si="3"/>
        <v>0</v>
      </c>
    </row>
    <row r="78" spans="1:20" ht="52.5" customHeight="1" x14ac:dyDescent="0.25">
      <c r="A78" s="53"/>
      <c r="B78" s="59"/>
      <c r="C78" s="59"/>
      <c r="D78" s="59"/>
      <c r="E78" s="59"/>
      <c r="F78" s="59"/>
      <c r="G78" s="59"/>
      <c r="H78" s="59"/>
      <c r="I78" s="14"/>
      <c r="J78" s="20">
        <v>5</v>
      </c>
      <c r="K78" s="20">
        <v>5</v>
      </c>
      <c r="L78" s="22" t="s">
        <v>46</v>
      </c>
      <c r="M78" s="23">
        <v>600</v>
      </c>
      <c r="N78" s="1" t="s">
        <v>14</v>
      </c>
      <c r="O78" s="19"/>
      <c r="P78" s="45"/>
      <c r="Q78" s="45"/>
      <c r="R78" s="52"/>
      <c r="S78" s="48">
        <f t="shared" si="3"/>
        <v>3815.3</v>
      </c>
      <c r="T78" s="48">
        <f t="shared" si="3"/>
        <v>0</v>
      </c>
    </row>
    <row r="79" spans="1:20" ht="30.75" customHeight="1" x14ac:dyDescent="0.25">
      <c r="A79" s="53"/>
      <c r="B79" s="59"/>
      <c r="C79" s="59"/>
      <c r="D79" s="59"/>
      <c r="E79" s="59"/>
      <c r="F79" s="59"/>
      <c r="G79" s="59"/>
      <c r="H79" s="59"/>
      <c r="I79" s="14"/>
      <c r="J79" s="20">
        <v>5</v>
      </c>
      <c r="K79" s="20">
        <v>5</v>
      </c>
      <c r="L79" s="22" t="s">
        <v>46</v>
      </c>
      <c r="M79" s="23">
        <v>610</v>
      </c>
      <c r="N79" s="1" t="s">
        <v>18</v>
      </c>
      <c r="O79" s="19"/>
      <c r="P79" s="45"/>
      <c r="Q79" s="45"/>
      <c r="R79" s="52"/>
      <c r="S79" s="48">
        <f>3505+310.3</f>
        <v>3815.3</v>
      </c>
      <c r="T79" s="48">
        <v>0</v>
      </c>
    </row>
    <row r="80" spans="1:20" ht="29.25" customHeight="1" x14ac:dyDescent="0.25">
      <c r="A80" s="53"/>
      <c r="B80" s="81">
        <v>700</v>
      </c>
      <c r="C80" s="81"/>
      <c r="D80" s="81"/>
      <c r="E80" s="81"/>
      <c r="F80" s="81"/>
      <c r="G80" s="81"/>
      <c r="H80" s="81"/>
      <c r="I80" s="14">
        <v>0</v>
      </c>
      <c r="J80" s="15">
        <v>7</v>
      </c>
      <c r="K80" s="15" t="s">
        <v>4</v>
      </c>
      <c r="L80" s="16" t="s">
        <v>4</v>
      </c>
      <c r="M80" s="17" t="s">
        <v>4</v>
      </c>
      <c r="N80" s="27" t="s">
        <v>11</v>
      </c>
      <c r="O80" s="19">
        <v>100</v>
      </c>
      <c r="P80" s="44">
        <f>+P81+P85</f>
        <v>337.4</v>
      </c>
      <c r="Q80" s="44">
        <v>0</v>
      </c>
      <c r="R80" s="52"/>
      <c r="S80" s="47">
        <f>+S81+S85</f>
        <v>408.7</v>
      </c>
      <c r="T80" s="47">
        <v>0</v>
      </c>
    </row>
    <row r="81" spans="1:20" ht="38.25" customHeight="1" x14ac:dyDescent="0.25">
      <c r="A81" s="53"/>
      <c r="B81" s="60"/>
      <c r="C81" s="60"/>
      <c r="D81" s="60"/>
      <c r="E81" s="60"/>
      <c r="F81" s="60"/>
      <c r="G81" s="60"/>
      <c r="H81" s="60"/>
      <c r="I81" s="14"/>
      <c r="J81" s="20">
        <v>7</v>
      </c>
      <c r="K81" s="20">
        <v>5</v>
      </c>
      <c r="L81" s="22"/>
      <c r="M81" s="23"/>
      <c r="N81" s="21" t="s">
        <v>48</v>
      </c>
      <c r="O81" s="19"/>
      <c r="P81" s="45">
        <f t="shared" ref="P81:T83" si="4">+P82</f>
        <v>237.4</v>
      </c>
      <c r="Q81" s="45">
        <f t="shared" si="4"/>
        <v>0</v>
      </c>
      <c r="R81" s="52"/>
      <c r="S81" s="48">
        <f t="shared" si="4"/>
        <v>208.7</v>
      </c>
      <c r="T81" s="48">
        <f t="shared" si="4"/>
        <v>0</v>
      </c>
    </row>
    <row r="82" spans="1:20" ht="23.25" customHeight="1" x14ac:dyDescent="0.25">
      <c r="A82" s="53"/>
      <c r="B82" s="60"/>
      <c r="C82" s="60"/>
      <c r="D82" s="60"/>
      <c r="E82" s="60"/>
      <c r="F82" s="60"/>
      <c r="G82" s="60"/>
      <c r="H82" s="60"/>
      <c r="I82" s="14"/>
      <c r="J82" s="20">
        <v>7</v>
      </c>
      <c r="K82" s="20">
        <v>5</v>
      </c>
      <c r="L82" s="22" t="s">
        <v>1</v>
      </c>
      <c r="M82" s="23"/>
      <c r="N82" s="21" t="s">
        <v>3</v>
      </c>
      <c r="O82" s="19"/>
      <c r="P82" s="45">
        <f t="shared" si="4"/>
        <v>237.4</v>
      </c>
      <c r="Q82" s="45">
        <f t="shared" si="4"/>
        <v>0</v>
      </c>
      <c r="R82" s="52"/>
      <c r="S82" s="48">
        <f t="shared" si="4"/>
        <v>208.7</v>
      </c>
      <c r="T82" s="48">
        <f t="shared" si="4"/>
        <v>0</v>
      </c>
    </row>
    <row r="83" spans="1:20" ht="39.75" customHeight="1" x14ac:dyDescent="0.25">
      <c r="A83" s="53"/>
      <c r="B83" s="60"/>
      <c r="C83" s="60"/>
      <c r="D83" s="60"/>
      <c r="E83" s="60"/>
      <c r="F83" s="60"/>
      <c r="G83" s="60"/>
      <c r="H83" s="60"/>
      <c r="I83" s="14"/>
      <c r="J83" s="20">
        <v>7</v>
      </c>
      <c r="K83" s="20">
        <v>5</v>
      </c>
      <c r="L83" s="22" t="s">
        <v>1</v>
      </c>
      <c r="M83" s="23">
        <v>200</v>
      </c>
      <c r="N83" s="21" t="s">
        <v>36</v>
      </c>
      <c r="O83" s="19"/>
      <c r="P83" s="45">
        <f t="shared" si="4"/>
        <v>237.4</v>
      </c>
      <c r="Q83" s="45">
        <f t="shared" si="4"/>
        <v>0</v>
      </c>
      <c r="R83" s="52"/>
      <c r="S83" s="48">
        <f t="shared" si="4"/>
        <v>208.7</v>
      </c>
      <c r="T83" s="48">
        <f t="shared" si="4"/>
        <v>0</v>
      </c>
    </row>
    <row r="84" spans="1:20" ht="50.25" customHeight="1" x14ac:dyDescent="0.25">
      <c r="A84" s="53"/>
      <c r="B84" s="60"/>
      <c r="C84" s="60"/>
      <c r="D84" s="60"/>
      <c r="E84" s="60"/>
      <c r="F84" s="60"/>
      <c r="G84" s="60"/>
      <c r="H84" s="60"/>
      <c r="I84" s="14"/>
      <c r="J84" s="20">
        <v>7</v>
      </c>
      <c r="K84" s="20">
        <v>5</v>
      </c>
      <c r="L84" s="22" t="s">
        <v>1</v>
      </c>
      <c r="M84" s="23">
        <v>240</v>
      </c>
      <c r="N84" s="21" t="s">
        <v>2</v>
      </c>
      <c r="O84" s="19"/>
      <c r="P84" s="45">
        <f>157.4+80</f>
        <v>237.4</v>
      </c>
      <c r="Q84" s="45">
        <v>0</v>
      </c>
      <c r="R84" s="52"/>
      <c r="S84" s="48">
        <v>208.7</v>
      </c>
      <c r="T84" s="48">
        <v>0</v>
      </c>
    </row>
    <row r="85" spans="1:20" ht="18" customHeight="1" x14ac:dyDescent="0.25">
      <c r="A85" s="53"/>
      <c r="B85" s="80">
        <v>707</v>
      </c>
      <c r="C85" s="80"/>
      <c r="D85" s="80"/>
      <c r="E85" s="80"/>
      <c r="F85" s="80"/>
      <c r="G85" s="80"/>
      <c r="H85" s="80"/>
      <c r="I85" s="14">
        <v>0</v>
      </c>
      <c r="J85" s="20">
        <v>7</v>
      </c>
      <c r="K85" s="20">
        <v>7</v>
      </c>
      <c r="L85" s="22" t="s">
        <v>4</v>
      </c>
      <c r="M85" s="23" t="s">
        <v>4</v>
      </c>
      <c r="N85" s="1" t="s">
        <v>10</v>
      </c>
      <c r="O85" s="19">
        <v>100</v>
      </c>
      <c r="P85" s="45">
        <f>P88</f>
        <v>100</v>
      </c>
      <c r="Q85" s="45">
        <v>0</v>
      </c>
      <c r="R85" s="52"/>
      <c r="S85" s="48">
        <f>S88</f>
        <v>200</v>
      </c>
      <c r="T85" s="48">
        <v>0</v>
      </c>
    </row>
    <row r="86" spans="1:20" ht="23.25" customHeight="1" x14ac:dyDescent="0.25">
      <c r="A86" s="53"/>
      <c r="B86" s="80" t="s">
        <v>1</v>
      </c>
      <c r="C86" s="80"/>
      <c r="D86" s="80"/>
      <c r="E86" s="80"/>
      <c r="F86" s="80"/>
      <c r="G86" s="80"/>
      <c r="H86" s="80"/>
      <c r="I86" s="14">
        <v>0</v>
      </c>
      <c r="J86" s="20">
        <v>7</v>
      </c>
      <c r="K86" s="20">
        <v>7</v>
      </c>
      <c r="L86" s="22" t="s">
        <v>1</v>
      </c>
      <c r="M86" s="23" t="s">
        <v>4</v>
      </c>
      <c r="N86" s="21" t="s">
        <v>3</v>
      </c>
      <c r="O86" s="19">
        <v>100</v>
      </c>
      <c r="P86" s="45">
        <f>P88</f>
        <v>100</v>
      </c>
      <c r="Q86" s="45">
        <v>0</v>
      </c>
      <c r="R86" s="52"/>
      <c r="S86" s="48">
        <f>S88</f>
        <v>200</v>
      </c>
      <c r="T86" s="48">
        <v>0</v>
      </c>
    </row>
    <row r="87" spans="1:20" ht="33.75" customHeight="1" x14ac:dyDescent="0.25">
      <c r="A87" s="53"/>
      <c r="B87" s="80">
        <v>200</v>
      </c>
      <c r="C87" s="80"/>
      <c r="D87" s="80"/>
      <c r="E87" s="80"/>
      <c r="F87" s="80"/>
      <c r="G87" s="80"/>
      <c r="H87" s="80"/>
      <c r="I87" s="14">
        <v>0</v>
      </c>
      <c r="J87" s="20">
        <v>7</v>
      </c>
      <c r="K87" s="20">
        <v>7</v>
      </c>
      <c r="L87" s="22" t="s">
        <v>1</v>
      </c>
      <c r="M87" s="23">
        <v>200</v>
      </c>
      <c r="N87" s="21" t="s">
        <v>36</v>
      </c>
      <c r="O87" s="19">
        <v>100</v>
      </c>
      <c r="P87" s="45">
        <f>P88</f>
        <v>100</v>
      </c>
      <c r="Q87" s="45">
        <v>0</v>
      </c>
      <c r="R87" s="52"/>
      <c r="S87" s="48">
        <f>S88</f>
        <v>200</v>
      </c>
      <c r="T87" s="48">
        <v>0</v>
      </c>
    </row>
    <row r="88" spans="1:20" ht="53.25" customHeight="1" x14ac:dyDescent="0.25">
      <c r="A88" s="53"/>
      <c r="B88" s="80">
        <v>240</v>
      </c>
      <c r="C88" s="80"/>
      <c r="D88" s="80"/>
      <c r="E88" s="80"/>
      <c r="F88" s="80"/>
      <c r="G88" s="80"/>
      <c r="H88" s="80"/>
      <c r="I88" s="14">
        <v>0</v>
      </c>
      <c r="J88" s="20">
        <v>7</v>
      </c>
      <c r="K88" s="20">
        <v>7</v>
      </c>
      <c r="L88" s="22" t="s">
        <v>1</v>
      </c>
      <c r="M88" s="23">
        <v>240</v>
      </c>
      <c r="N88" s="21" t="s">
        <v>2</v>
      </c>
      <c r="O88" s="19">
        <v>100</v>
      </c>
      <c r="P88" s="45">
        <v>100</v>
      </c>
      <c r="Q88" s="45">
        <v>0</v>
      </c>
      <c r="R88" s="52"/>
      <c r="S88" s="48">
        <f>100+100</f>
        <v>200</v>
      </c>
      <c r="T88" s="48">
        <v>0</v>
      </c>
    </row>
    <row r="89" spans="1:20" ht="21.75" customHeight="1" x14ac:dyDescent="0.25">
      <c r="A89" s="53"/>
      <c r="B89" s="81">
        <v>800</v>
      </c>
      <c r="C89" s="81"/>
      <c r="D89" s="81"/>
      <c r="E89" s="81"/>
      <c r="F89" s="81"/>
      <c r="G89" s="81"/>
      <c r="H89" s="81"/>
      <c r="I89" s="14">
        <v>0</v>
      </c>
      <c r="J89" s="15">
        <v>8</v>
      </c>
      <c r="K89" s="15" t="s">
        <v>4</v>
      </c>
      <c r="L89" s="16" t="s">
        <v>4</v>
      </c>
      <c r="M89" s="17" t="s">
        <v>4</v>
      </c>
      <c r="N89" s="18" t="s">
        <v>9</v>
      </c>
      <c r="O89" s="19">
        <v>550</v>
      </c>
      <c r="P89" s="44">
        <f t="shared" ref="P89:T90" si="5">+P90</f>
        <v>1400</v>
      </c>
      <c r="Q89" s="44">
        <f t="shared" si="5"/>
        <v>0</v>
      </c>
      <c r="R89" s="52"/>
      <c r="S89" s="47">
        <f t="shared" si="5"/>
        <v>500</v>
      </c>
      <c r="T89" s="47">
        <f t="shared" si="5"/>
        <v>0</v>
      </c>
    </row>
    <row r="90" spans="1:20" ht="15.75" customHeight="1" x14ac:dyDescent="0.25">
      <c r="A90" s="53"/>
      <c r="B90" s="80">
        <v>804</v>
      </c>
      <c r="C90" s="80"/>
      <c r="D90" s="80"/>
      <c r="E90" s="80"/>
      <c r="F90" s="80"/>
      <c r="G90" s="80"/>
      <c r="H90" s="80"/>
      <c r="I90" s="14">
        <v>0</v>
      </c>
      <c r="J90" s="20">
        <v>8</v>
      </c>
      <c r="K90" s="20">
        <v>4</v>
      </c>
      <c r="L90" s="22" t="s">
        <v>4</v>
      </c>
      <c r="M90" s="23" t="s">
        <v>4</v>
      </c>
      <c r="N90" s="21" t="s">
        <v>8</v>
      </c>
      <c r="O90" s="19">
        <v>550</v>
      </c>
      <c r="P90" s="45">
        <f t="shared" si="5"/>
        <v>1400</v>
      </c>
      <c r="Q90" s="45">
        <f t="shared" si="5"/>
        <v>0</v>
      </c>
      <c r="R90" s="52"/>
      <c r="S90" s="48">
        <f t="shared" si="5"/>
        <v>500</v>
      </c>
      <c r="T90" s="48">
        <f t="shared" si="5"/>
        <v>0</v>
      </c>
    </row>
    <row r="91" spans="1:20" ht="21.75" customHeight="1" x14ac:dyDescent="0.25">
      <c r="A91" s="53"/>
      <c r="B91" s="80" t="s">
        <v>1</v>
      </c>
      <c r="C91" s="80"/>
      <c r="D91" s="80"/>
      <c r="E91" s="80"/>
      <c r="F91" s="80"/>
      <c r="G91" s="80"/>
      <c r="H91" s="80"/>
      <c r="I91" s="14">
        <v>0</v>
      </c>
      <c r="J91" s="20">
        <v>8</v>
      </c>
      <c r="K91" s="20">
        <v>4</v>
      </c>
      <c r="L91" s="22" t="s">
        <v>1</v>
      </c>
      <c r="M91" s="23" t="s">
        <v>4</v>
      </c>
      <c r="N91" s="1" t="s">
        <v>3</v>
      </c>
      <c r="O91" s="19">
        <v>550</v>
      </c>
      <c r="P91" s="45">
        <f>+P92</f>
        <v>1400</v>
      </c>
      <c r="Q91" s="45">
        <f>+Q92</f>
        <v>0</v>
      </c>
      <c r="R91" s="52"/>
      <c r="S91" s="48">
        <f>+S92</f>
        <v>500</v>
      </c>
      <c r="T91" s="48">
        <f>+T92</f>
        <v>0</v>
      </c>
    </row>
    <row r="92" spans="1:20" ht="33.75" customHeight="1" x14ac:dyDescent="0.25">
      <c r="A92" s="53"/>
      <c r="B92" s="80">
        <v>200</v>
      </c>
      <c r="C92" s="80"/>
      <c r="D92" s="80"/>
      <c r="E92" s="80"/>
      <c r="F92" s="80"/>
      <c r="G92" s="80"/>
      <c r="H92" s="80"/>
      <c r="I92" s="14">
        <v>0</v>
      </c>
      <c r="J92" s="20">
        <v>8</v>
      </c>
      <c r="K92" s="20">
        <v>4</v>
      </c>
      <c r="L92" s="22" t="s">
        <v>1</v>
      </c>
      <c r="M92" s="23">
        <v>200</v>
      </c>
      <c r="N92" s="21" t="s">
        <v>36</v>
      </c>
      <c r="O92" s="19">
        <v>550</v>
      </c>
      <c r="P92" s="45">
        <f>+P93</f>
        <v>1400</v>
      </c>
      <c r="Q92" s="45">
        <f>+Q93</f>
        <v>0</v>
      </c>
      <c r="R92" s="52"/>
      <c r="S92" s="48">
        <f>+S93</f>
        <v>500</v>
      </c>
      <c r="T92" s="48">
        <f>+T93</f>
        <v>0</v>
      </c>
    </row>
    <row r="93" spans="1:20" ht="51" customHeight="1" x14ac:dyDescent="0.25">
      <c r="A93" s="53"/>
      <c r="B93" s="80">
        <v>240</v>
      </c>
      <c r="C93" s="80"/>
      <c r="D93" s="80"/>
      <c r="E93" s="80"/>
      <c r="F93" s="80"/>
      <c r="G93" s="80"/>
      <c r="H93" s="80"/>
      <c r="I93" s="14">
        <v>0</v>
      </c>
      <c r="J93" s="20">
        <v>8</v>
      </c>
      <c r="K93" s="20">
        <v>4</v>
      </c>
      <c r="L93" s="22" t="s">
        <v>1</v>
      </c>
      <c r="M93" s="23">
        <v>240</v>
      </c>
      <c r="N93" s="1" t="s">
        <v>2</v>
      </c>
      <c r="O93" s="19">
        <v>550</v>
      </c>
      <c r="P93" s="45">
        <f>1050+350</f>
        <v>1400</v>
      </c>
      <c r="Q93" s="45">
        <v>0</v>
      </c>
      <c r="R93" s="52"/>
      <c r="S93" s="48">
        <f>500+100-100</f>
        <v>500</v>
      </c>
      <c r="T93" s="48">
        <v>0</v>
      </c>
    </row>
    <row r="94" spans="1:20" ht="18" customHeight="1" x14ac:dyDescent="0.25">
      <c r="A94" s="53"/>
      <c r="B94" s="59"/>
      <c r="C94" s="59"/>
      <c r="D94" s="59"/>
      <c r="E94" s="59"/>
      <c r="F94" s="59"/>
      <c r="G94" s="59"/>
      <c r="H94" s="59"/>
      <c r="I94" s="14"/>
      <c r="J94" s="15">
        <v>10</v>
      </c>
      <c r="K94" s="20"/>
      <c r="L94" s="22"/>
      <c r="M94" s="23"/>
      <c r="N94" s="18" t="s">
        <v>41</v>
      </c>
      <c r="O94" s="19"/>
      <c r="P94" s="44">
        <f>P98</f>
        <v>84</v>
      </c>
      <c r="Q94" s="44">
        <v>0</v>
      </c>
      <c r="R94" s="52"/>
      <c r="S94" s="47">
        <f>S98</f>
        <v>100</v>
      </c>
      <c r="T94" s="47">
        <v>0</v>
      </c>
    </row>
    <row r="95" spans="1:20" ht="18.75" customHeight="1" x14ac:dyDescent="0.25">
      <c r="A95" s="53"/>
      <c r="B95" s="59"/>
      <c r="C95" s="59"/>
      <c r="D95" s="59"/>
      <c r="E95" s="59"/>
      <c r="F95" s="59"/>
      <c r="G95" s="59"/>
      <c r="H95" s="59"/>
      <c r="I95" s="14"/>
      <c r="J95" s="20">
        <v>10</v>
      </c>
      <c r="K95" s="20">
        <v>1</v>
      </c>
      <c r="L95" s="22"/>
      <c r="M95" s="23"/>
      <c r="N95" s="1" t="s">
        <v>40</v>
      </c>
      <c r="O95" s="19"/>
      <c r="P95" s="45">
        <f>P98</f>
        <v>84</v>
      </c>
      <c r="Q95" s="45">
        <v>0</v>
      </c>
      <c r="R95" s="52"/>
      <c r="S95" s="48">
        <f>S98</f>
        <v>100</v>
      </c>
      <c r="T95" s="48">
        <v>0</v>
      </c>
    </row>
    <row r="96" spans="1:20" ht="18.75" customHeight="1" x14ac:dyDescent="0.25">
      <c r="A96" s="53"/>
      <c r="B96" s="59"/>
      <c r="C96" s="59"/>
      <c r="D96" s="59"/>
      <c r="E96" s="59"/>
      <c r="F96" s="59"/>
      <c r="G96" s="59"/>
      <c r="H96" s="59"/>
      <c r="I96" s="14"/>
      <c r="J96" s="20">
        <v>10</v>
      </c>
      <c r="K96" s="20">
        <v>1</v>
      </c>
      <c r="L96" s="22" t="s">
        <v>1</v>
      </c>
      <c r="M96" s="23"/>
      <c r="N96" s="1" t="s">
        <v>3</v>
      </c>
      <c r="O96" s="19"/>
      <c r="P96" s="45">
        <f>P98</f>
        <v>84</v>
      </c>
      <c r="Q96" s="45">
        <v>0</v>
      </c>
      <c r="R96" s="52"/>
      <c r="S96" s="48">
        <f>S98</f>
        <v>100</v>
      </c>
      <c r="T96" s="48">
        <v>0</v>
      </c>
    </row>
    <row r="97" spans="1:20" ht="33" customHeight="1" x14ac:dyDescent="0.25">
      <c r="A97" s="53"/>
      <c r="B97" s="59"/>
      <c r="C97" s="59"/>
      <c r="D97" s="59"/>
      <c r="E97" s="59"/>
      <c r="F97" s="59"/>
      <c r="G97" s="59"/>
      <c r="H97" s="59"/>
      <c r="I97" s="14"/>
      <c r="J97" s="20">
        <v>10</v>
      </c>
      <c r="K97" s="20">
        <v>1</v>
      </c>
      <c r="L97" s="22" t="s">
        <v>1</v>
      </c>
      <c r="M97" s="23">
        <v>300</v>
      </c>
      <c r="N97" s="1" t="s">
        <v>39</v>
      </c>
      <c r="O97" s="19"/>
      <c r="P97" s="45">
        <f>P98</f>
        <v>84</v>
      </c>
      <c r="Q97" s="45">
        <v>0</v>
      </c>
      <c r="R97" s="52"/>
      <c r="S97" s="48">
        <f>S98</f>
        <v>100</v>
      </c>
      <c r="T97" s="48">
        <v>0</v>
      </c>
    </row>
    <row r="98" spans="1:20" ht="34.5" customHeight="1" x14ac:dyDescent="0.25">
      <c r="A98" s="53"/>
      <c r="B98" s="59"/>
      <c r="C98" s="59"/>
      <c r="D98" s="59"/>
      <c r="E98" s="59"/>
      <c r="F98" s="59"/>
      <c r="G98" s="59"/>
      <c r="H98" s="59"/>
      <c r="I98" s="14"/>
      <c r="J98" s="20">
        <v>10</v>
      </c>
      <c r="K98" s="20">
        <v>1</v>
      </c>
      <c r="L98" s="22" t="s">
        <v>1</v>
      </c>
      <c r="M98" s="23">
        <v>320</v>
      </c>
      <c r="N98" s="29" t="s">
        <v>38</v>
      </c>
      <c r="O98" s="19"/>
      <c r="P98" s="45">
        <v>84</v>
      </c>
      <c r="Q98" s="45">
        <v>0</v>
      </c>
      <c r="R98" s="52"/>
      <c r="S98" s="48">
        <v>100</v>
      </c>
      <c r="T98" s="48">
        <v>0</v>
      </c>
    </row>
    <row r="99" spans="1:20" ht="18.75" customHeight="1" x14ac:dyDescent="0.25">
      <c r="A99" s="53"/>
      <c r="B99" s="81">
        <v>1100</v>
      </c>
      <c r="C99" s="81"/>
      <c r="D99" s="81"/>
      <c r="E99" s="81"/>
      <c r="F99" s="81"/>
      <c r="G99" s="81"/>
      <c r="H99" s="81"/>
      <c r="I99" s="14">
        <v>0</v>
      </c>
      <c r="J99" s="15">
        <v>11</v>
      </c>
      <c r="K99" s="15" t="s">
        <v>4</v>
      </c>
      <c r="L99" s="16" t="s">
        <v>4</v>
      </c>
      <c r="M99" s="17" t="s">
        <v>4</v>
      </c>
      <c r="N99" s="27" t="s">
        <v>7</v>
      </c>
      <c r="O99" s="19">
        <v>4620.5</v>
      </c>
      <c r="P99" s="44" t="e">
        <f>+P100</f>
        <v>#REF!</v>
      </c>
      <c r="Q99" s="44">
        <f>+Q103+Q115</f>
        <v>0</v>
      </c>
      <c r="R99" s="52"/>
      <c r="S99" s="47">
        <f>+S100</f>
        <v>1799.9</v>
      </c>
      <c r="T99" s="47">
        <f>+T103+T115</f>
        <v>0</v>
      </c>
    </row>
    <row r="100" spans="1:20" ht="20.25" customHeight="1" x14ac:dyDescent="0.25">
      <c r="A100" s="53"/>
      <c r="B100" s="80">
        <v>1101</v>
      </c>
      <c r="C100" s="80"/>
      <c r="D100" s="80"/>
      <c r="E100" s="80"/>
      <c r="F100" s="80"/>
      <c r="G100" s="80"/>
      <c r="H100" s="80"/>
      <c r="I100" s="14">
        <v>0</v>
      </c>
      <c r="J100" s="20">
        <v>11</v>
      </c>
      <c r="K100" s="20">
        <v>1</v>
      </c>
      <c r="L100" s="22" t="s">
        <v>4</v>
      </c>
      <c r="M100" s="23" t="s">
        <v>4</v>
      </c>
      <c r="N100" s="1" t="s">
        <v>6</v>
      </c>
      <c r="O100" s="19">
        <v>4620.5</v>
      </c>
      <c r="P100" s="45" t="e">
        <f>+P101</f>
        <v>#REF!</v>
      </c>
      <c r="Q100" s="45">
        <f>+Q103+Q115</f>
        <v>0</v>
      </c>
      <c r="R100" s="52"/>
      <c r="S100" s="48">
        <f>+S101</f>
        <v>1799.9</v>
      </c>
      <c r="T100" s="48">
        <f>+T103+T115</f>
        <v>0</v>
      </c>
    </row>
    <row r="101" spans="1:20" ht="18.75" customHeight="1" x14ac:dyDescent="0.25">
      <c r="A101" s="53"/>
      <c r="B101" s="80" t="s">
        <v>1</v>
      </c>
      <c r="C101" s="80"/>
      <c r="D101" s="80"/>
      <c r="E101" s="80"/>
      <c r="F101" s="80"/>
      <c r="G101" s="80"/>
      <c r="H101" s="80"/>
      <c r="I101" s="14">
        <v>0</v>
      </c>
      <c r="J101" s="20">
        <v>11</v>
      </c>
      <c r="K101" s="20">
        <v>1</v>
      </c>
      <c r="L101" s="22" t="s">
        <v>1</v>
      </c>
      <c r="M101" s="23" t="s">
        <v>4</v>
      </c>
      <c r="N101" s="21" t="s">
        <v>3</v>
      </c>
      <c r="O101" s="19">
        <v>4620.5</v>
      </c>
      <c r="P101" s="45" t="e">
        <f>+P102+P104+#REF!</f>
        <v>#REF!</v>
      </c>
      <c r="Q101" s="45">
        <f>+Q103+Q115</f>
        <v>0</v>
      </c>
      <c r="R101" s="52"/>
      <c r="S101" s="48">
        <f>+S102+S104</f>
        <v>1799.9</v>
      </c>
      <c r="T101" s="48">
        <f>+T103+T115</f>
        <v>0</v>
      </c>
    </row>
    <row r="102" spans="1:20" ht="41.25" customHeight="1" x14ac:dyDescent="0.25">
      <c r="A102" s="53"/>
      <c r="B102" s="80">
        <v>200</v>
      </c>
      <c r="C102" s="80"/>
      <c r="D102" s="80"/>
      <c r="E102" s="80"/>
      <c r="F102" s="80"/>
      <c r="G102" s="80"/>
      <c r="H102" s="80"/>
      <c r="I102" s="14">
        <v>0</v>
      </c>
      <c r="J102" s="20">
        <v>11</v>
      </c>
      <c r="K102" s="20">
        <v>1</v>
      </c>
      <c r="L102" s="22" t="s">
        <v>1</v>
      </c>
      <c r="M102" s="23">
        <v>200</v>
      </c>
      <c r="N102" s="21" t="s">
        <v>36</v>
      </c>
      <c r="O102" s="19">
        <v>4296.5</v>
      </c>
      <c r="P102" s="45">
        <f>+P103</f>
        <v>1385.6</v>
      </c>
      <c r="Q102" s="45">
        <f>+Q103</f>
        <v>0</v>
      </c>
      <c r="R102" s="52"/>
      <c r="S102" s="48">
        <f>+S103</f>
        <v>1647.4</v>
      </c>
      <c r="T102" s="48">
        <f>+T103</f>
        <v>0</v>
      </c>
    </row>
    <row r="103" spans="1:20" ht="36.75" customHeight="1" x14ac:dyDescent="0.25">
      <c r="A103" s="53"/>
      <c r="B103" s="80">
        <v>240</v>
      </c>
      <c r="C103" s="80"/>
      <c r="D103" s="80"/>
      <c r="E103" s="80"/>
      <c r="F103" s="80"/>
      <c r="G103" s="80"/>
      <c r="H103" s="80"/>
      <c r="I103" s="14">
        <v>0</v>
      </c>
      <c r="J103" s="20">
        <v>11</v>
      </c>
      <c r="K103" s="20">
        <v>1</v>
      </c>
      <c r="L103" s="22" t="s">
        <v>1</v>
      </c>
      <c r="M103" s="23">
        <v>240</v>
      </c>
      <c r="N103" s="21" t="s">
        <v>2</v>
      </c>
      <c r="O103" s="19">
        <v>4296.5</v>
      </c>
      <c r="P103" s="45">
        <f>1172+213.6</f>
        <v>1385.6</v>
      </c>
      <c r="Q103" s="45">
        <v>0</v>
      </c>
      <c r="R103" s="52"/>
      <c r="S103" s="48">
        <f>1447.4+200</f>
        <v>1647.4</v>
      </c>
      <c r="T103" s="48">
        <v>0</v>
      </c>
    </row>
    <row r="104" spans="1:20" ht="55.5" customHeight="1" x14ac:dyDescent="0.25">
      <c r="A104" s="53"/>
      <c r="B104" s="59"/>
      <c r="C104" s="59"/>
      <c r="D104" s="59"/>
      <c r="E104" s="59"/>
      <c r="F104" s="59"/>
      <c r="G104" s="59"/>
      <c r="H104" s="59"/>
      <c r="I104" s="14"/>
      <c r="J104" s="20">
        <v>11</v>
      </c>
      <c r="K104" s="20">
        <v>1</v>
      </c>
      <c r="L104" s="22" t="s">
        <v>1</v>
      </c>
      <c r="M104" s="23">
        <v>600</v>
      </c>
      <c r="N104" s="1" t="s">
        <v>14</v>
      </c>
      <c r="O104" s="19"/>
      <c r="P104" s="45">
        <f>+P110</f>
        <v>0</v>
      </c>
      <c r="Q104" s="45">
        <f>+Q110</f>
        <v>0</v>
      </c>
      <c r="R104" s="52"/>
      <c r="S104" s="48">
        <f>+S105</f>
        <v>152.5</v>
      </c>
      <c r="T104" s="48">
        <f>+T110</f>
        <v>0</v>
      </c>
    </row>
    <row r="105" spans="1:20" ht="75" customHeight="1" x14ac:dyDescent="0.25">
      <c r="A105" s="53"/>
      <c r="B105" s="72"/>
      <c r="C105" s="72"/>
      <c r="D105" s="72"/>
      <c r="E105" s="72"/>
      <c r="F105" s="72"/>
      <c r="G105" s="72"/>
      <c r="H105" s="72"/>
      <c r="I105" s="14"/>
      <c r="J105" s="20">
        <v>11</v>
      </c>
      <c r="K105" s="20">
        <v>1</v>
      </c>
      <c r="L105" s="22" t="s">
        <v>1</v>
      </c>
      <c r="M105" s="23">
        <v>630</v>
      </c>
      <c r="N105" s="21" t="s">
        <v>49</v>
      </c>
      <c r="O105" s="19"/>
      <c r="P105" s="45">
        <v>44.5</v>
      </c>
      <c r="Q105" s="45">
        <v>0</v>
      </c>
      <c r="R105" s="52"/>
      <c r="S105" s="48">
        <v>152.5</v>
      </c>
      <c r="T105" s="48">
        <v>0</v>
      </c>
    </row>
    <row r="106" spans="1:20" ht="36" customHeight="1" x14ac:dyDescent="0.25">
      <c r="A106" s="53"/>
      <c r="B106" s="72"/>
      <c r="C106" s="72"/>
      <c r="D106" s="72"/>
      <c r="E106" s="72"/>
      <c r="F106" s="72"/>
      <c r="G106" s="72"/>
      <c r="H106" s="72"/>
      <c r="I106" s="14"/>
      <c r="J106" s="20">
        <v>13</v>
      </c>
      <c r="K106" s="20"/>
      <c r="L106" s="22"/>
      <c r="M106" s="23"/>
      <c r="N106" s="1" t="s">
        <v>50</v>
      </c>
      <c r="O106" s="19"/>
      <c r="P106" s="45"/>
      <c r="Q106" s="45"/>
      <c r="R106" s="52"/>
      <c r="S106" s="48">
        <f t="shared" ref="S106:T109" si="6">+S107</f>
        <v>327.9</v>
      </c>
      <c r="T106" s="48">
        <f t="shared" si="6"/>
        <v>0</v>
      </c>
    </row>
    <row r="107" spans="1:20" ht="32.25" customHeight="1" x14ac:dyDescent="0.25">
      <c r="A107" s="53"/>
      <c r="B107" s="72"/>
      <c r="C107" s="72"/>
      <c r="D107" s="72"/>
      <c r="E107" s="72"/>
      <c r="F107" s="72"/>
      <c r="G107" s="72"/>
      <c r="H107" s="72"/>
      <c r="I107" s="14"/>
      <c r="J107" s="20">
        <v>13</v>
      </c>
      <c r="K107" s="20">
        <v>1</v>
      </c>
      <c r="L107" s="22"/>
      <c r="M107" s="23"/>
      <c r="N107" s="1" t="s">
        <v>51</v>
      </c>
      <c r="O107" s="19"/>
      <c r="P107" s="45"/>
      <c r="Q107" s="45"/>
      <c r="R107" s="52"/>
      <c r="S107" s="48">
        <f t="shared" si="6"/>
        <v>327.9</v>
      </c>
      <c r="T107" s="48">
        <f t="shared" si="6"/>
        <v>0</v>
      </c>
    </row>
    <row r="108" spans="1:20" ht="27.75" customHeight="1" x14ac:dyDescent="0.25">
      <c r="A108" s="53"/>
      <c r="B108" s="72"/>
      <c r="C108" s="72"/>
      <c r="D108" s="72"/>
      <c r="E108" s="72"/>
      <c r="F108" s="72"/>
      <c r="G108" s="72"/>
      <c r="H108" s="72"/>
      <c r="I108" s="14"/>
      <c r="J108" s="20">
        <v>13</v>
      </c>
      <c r="K108" s="20">
        <v>1</v>
      </c>
      <c r="L108" s="22" t="s">
        <v>1</v>
      </c>
      <c r="M108" s="23"/>
      <c r="N108" s="21" t="s">
        <v>3</v>
      </c>
      <c r="O108" s="19"/>
      <c r="P108" s="45"/>
      <c r="Q108" s="45"/>
      <c r="R108" s="52"/>
      <c r="S108" s="48">
        <f t="shared" si="6"/>
        <v>327.9</v>
      </c>
      <c r="T108" s="48">
        <f t="shared" si="6"/>
        <v>0</v>
      </c>
    </row>
    <row r="109" spans="1:20" ht="39" customHeight="1" x14ac:dyDescent="0.25">
      <c r="A109" s="53"/>
      <c r="B109" s="72"/>
      <c r="C109" s="72"/>
      <c r="D109" s="72"/>
      <c r="E109" s="72"/>
      <c r="F109" s="72"/>
      <c r="G109" s="72"/>
      <c r="H109" s="72"/>
      <c r="I109" s="14"/>
      <c r="J109" s="20">
        <v>13</v>
      </c>
      <c r="K109" s="20">
        <v>1</v>
      </c>
      <c r="L109" s="22" t="s">
        <v>1</v>
      </c>
      <c r="M109" s="23">
        <v>700</v>
      </c>
      <c r="N109" s="1" t="s">
        <v>52</v>
      </c>
      <c r="O109" s="19"/>
      <c r="P109" s="45"/>
      <c r="Q109" s="45"/>
      <c r="R109" s="52"/>
      <c r="S109" s="48">
        <f t="shared" si="6"/>
        <v>327.9</v>
      </c>
      <c r="T109" s="48">
        <f t="shared" si="6"/>
        <v>0</v>
      </c>
    </row>
    <row r="110" spans="1:20" ht="30.75" customHeight="1" x14ac:dyDescent="0.25">
      <c r="A110" s="53"/>
      <c r="B110" s="59"/>
      <c r="C110" s="59"/>
      <c r="D110" s="59"/>
      <c r="E110" s="59"/>
      <c r="F110" s="59"/>
      <c r="G110" s="59"/>
      <c r="H110" s="59"/>
      <c r="I110" s="14"/>
      <c r="J110" s="20">
        <v>13</v>
      </c>
      <c r="K110" s="20">
        <v>1</v>
      </c>
      <c r="L110" s="22" t="s">
        <v>1</v>
      </c>
      <c r="M110" s="23">
        <v>730</v>
      </c>
      <c r="N110" s="1" t="s">
        <v>64</v>
      </c>
      <c r="O110" s="19"/>
      <c r="P110" s="45"/>
      <c r="Q110" s="45"/>
      <c r="R110" s="52"/>
      <c r="S110" s="48">
        <v>327.9</v>
      </c>
      <c r="T110" s="48">
        <v>0</v>
      </c>
    </row>
    <row r="111" spans="1:20" ht="35.25" hidden="1" customHeight="1" x14ac:dyDescent="0.25">
      <c r="A111" s="53"/>
      <c r="B111" s="59"/>
      <c r="C111" s="59"/>
      <c r="D111" s="59"/>
      <c r="E111" s="59"/>
      <c r="F111" s="59"/>
      <c r="G111" s="59"/>
      <c r="H111" s="59"/>
      <c r="I111" s="14"/>
      <c r="J111" s="15">
        <v>13</v>
      </c>
      <c r="K111" s="15"/>
      <c r="L111" s="16"/>
      <c r="M111" s="17"/>
      <c r="N111" s="18" t="s">
        <v>50</v>
      </c>
      <c r="O111" s="28"/>
      <c r="P111" s="44">
        <f>+P112</f>
        <v>17.900000000000002</v>
      </c>
      <c r="Q111" s="44">
        <f>+Q112</f>
        <v>0</v>
      </c>
      <c r="R111" s="52"/>
      <c r="S111" s="47">
        <f>+S112</f>
        <v>0</v>
      </c>
      <c r="T111" s="47">
        <f>+T112</f>
        <v>0</v>
      </c>
    </row>
    <row r="112" spans="1:20" ht="33" hidden="1" customHeight="1" x14ac:dyDescent="0.25">
      <c r="A112" s="53"/>
      <c r="B112" s="59"/>
      <c r="C112" s="59"/>
      <c r="D112" s="59"/>
      <c r="E112" s="59"/>
      <c r="F112" s="59"/>
      <c r="G112" s="59"/>
      <c r="H112" s="59"/>
      <c r="I112" s="14"/>
      <c r="J112" s="20">
        <v>13</v>
      </c>
      <c r="K112" s="20">
        <v>1</v>
      </c>
      <c r="L112" s="22"/>
      <c r="M112" s="23"/>
      <c r="N112" s="1" t="s">
        <v>51</v>
      </c>
      <c r="O112" s="19"/>
      <c r="P112" s="45">
        <f>P113</f>
        <v>17.900000000000002</v>
      </c>
      <c r="Q112" s="45">
        <f>Q113</f>
        <v>0</v>
      </c>
      <c r="R112" s="52"/>
      <c r="S112" s="48">
        <f>S113</f>
        <v>0</v>
      </c>
      <c r="T112" s="48">
        <f>T113</f>
        <v>0</v>
      </c>
    </row>
    <row r="113" spans="1:20" ht="20.25" hidden="1" customHeight="1" x14ac:dyDescent="0.25">
      <c r="A113" s="53"/>
      <c r="B113" s="59"/>
      <c r="C113" s="59"/>
      <c r="D113" s="59"/>
      <c r="E113" s="59"/>
      <c r="F113" s="59"/>
      <c r="G113" s="59"/>
      <c r="H113" s="59"/>
      <c r="I113" s="14"/>
      <c r="J113" s="20">
        <v>13</v>
      </c>
      <c r="K113" s="20">
        <v>1</v>
      </c>
      <c r="L113" s="22" t="s">
        <v>1</v>
      </c>
      <c r="M113" s="23"/>
      <c r="N113" s="21" t="s">
        <v>3</v>
      </c>
      <c r="O113" s="19"/>
      <c r="P113" s="45">
        <f>+P114</f>
        <v>17.900000000000002</v>
      </c>
      <c r="Q113" s="45">
        <f>+Q114</f>
        <v>0</v>
      </c>
      <c r="R113" s="52"/>
      <c r="S113" s="48">
        <f>+S114</f>
        <v>0</v>
      </c>
      <c r="T113" s="48">
        <f>+T114</f>
        <v>0</v>
      </c>
    </row>
    <row r="114" spans="1:20" ht="27.75" hidden="1" customHeight="1" x14ac:dyDescent="0.25">
      <c r="A114" s="53"/>
      <c r="B114" s="59"/>
      <c r="C114" s="59"/>
      <c r="D114" s="59"/>
      <c r="E114" s="59"/>
      <c r="F114" s="59"/>
      <c r="G114" s="59"/>
      <c r="H114" s="59"/>
      <c r="I114" s="14"/>
      <c r="J114" s="20">
        <v>13</v>
      </c>
      <c r="K114" s="20">
        <v>1</v>
      </c>
      <c r="L114" s="22" t="s">
        <v>1</v>
      </c>
      <c r="M114" s="23">
        <v>700</v>
      </c>
      <c r="N114" s="1" t="s">
        <v>52</v>
      </c>
      <c r="O114" s="19"/>
      <c r="P114" s="45">
        <f>+P115</f>
        <v>17.900000000000002</v>
      </c>
      <c r="Q114" s="45">
        <f>+Q115</f>
        <v>0</v>
      </c>
      <c r="R114" s="52"/>
      <c r="S114" s="48">
        <f>+S115</f>
        <v>0</v>
      </c>
      <c r="T114" s="48">
        <f>+T115</f>
        <v>0</v>
      </c>
    </row>
    <row r="115" spans="1:20" ht="24.75" hidden="1" customHeight="1" x14ac:dyDescent="0.25">
      <c r="A115" s="53"/>
      <c r="B115" s="80">
        <v>810</v>
      </c>
      <c r="C115" s="80"/>
      <c r="D115" s="80"/>
      <c r="E115" s="80"/>
      <c r="F115" s="80"/>
      <c r="G115" s="80"/>
      <c r="H115" s="80"/>
      <c r="I115" s="14">
        <v>0</v>
      </c>
      <c r="J115" s="20">
        <v>13</v>
      </c>
      <c r="K115" s="20">
        <v>1</v>
      </c>
      <c r="L115" s="22" t="s">
        <v>1</v>
      </c>
      <c r="M115" s="23">
        <v>730</v>
      </c>
      <c r="N115" s="1" t="s">
        <v>53</v>
      </c>
      <c r="O115" s="19">
        <v>324</v>
      </c>
      <c r="P115" s="45">
        <f>24.1-6.2</f>
        <v>17.900000000000002</v>
      </c>
      <c r="Q115" s="45">
        <v>0</v>
      </c>
      <c r="R115" s="52">
        <v>-6.2</v>
      </c>
      <c r="S115" s="48">
        <v>0</v>
      </c>
      <c r="T115" s="48">
        <v>0</v>
      </c>
    </row>
    <row r="116" spans="1:20" hidden="1" x14ac:dyDescent="0.25">
      <c r="A116" s="2"/>
      <c r="B116" s="30"/>
      <c r="C116" s="31"/>
      <c r="D116" s="31"/>
      <c r="E116" s="31"/>
      <c r="F116" s="30"/>
      <c r="G116" s="32"/>
      <c r="H116" s="30"/>
      <c r="I116" s="30">
        <v>0</v>
      </c>
      <c r="J116" s="33"/>
      <c r="K116" s="33"/>
      <c r="L116" s="33"/>
      <c r="M116" s="33"/>
      <c r="N116" s="34"/>
      <c r="O116" s="2">
        <v>138024.9</v>
      </c>
      <c r="P116" s="46"/>
      <c r="Q116" s="46">
        <v>0</v>
      </c>
      <c r="R116" s="52"/>
      <c r="S116" s="49"/>
      <c r="T116" s="49">
        <v>0</v>
      </c>
    </row>
    <row r="117" spans="1:20" ht="16.5" customHeight="1" x14ac:dyDescent="0.25">
      <c r="A117" s="2"/>
      <c r="B117" s="35"/>
      <c r="C117" s="36"/>
      <c r="D117" s="36"/>
      <c r="E117" s="36"/>
      <c r="F117" s="35"/>
      <c r="G117" s="37"/>
      <c r="H117" s="35"/>
      <c r="I117" s="35"/>
      <c r="J117" s="35"/>
      <c r="K117" s="35"/>
      <c r="L117" s="35"/>
      <c r="M117" s="38"/>
      <c r="N117" s="39" t="s">
        <v>0</v>
      </c>
      <c r="O117" s="2"/>
      <c r="P117" s="44" t="e">
        <f>++P13+P40+P45+P50+P58+P80+P89+P94+P99+P111</f>
        <v>#REF!</v>
      </c>
      <c r="Q117" s="44" t="e">
        <f>+Q13+Q45+Q58+Q89+Q99+Q50</f>
        <v>#REF!</v>
      </c>
      <c r="R117" s="52">
        <f>SUM(R13:R116)</f>
        <v>1067.9999999999998</v>
      </c>
      <c r="S117" s="47">
        <f>++S13+S40+S45+S50+S58+S80+S89+S94+S99+S111+S106</f>
        <v>301600.40000000008</v>
      </c>
      <c r="T117" s="47">
        <f>+T13+T45+T58+T89+T99+T50</f>
        <v>16886.400000000001</v>
      </c>
    </row>
    <row r="118" spans="1:20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4"/>
      <c r="N118" s="2"/>
      <c r="O118" s="2"/>
      <c r="P118" s="54"/>
      <c r="Q118" s="54"/>
      <c r="R118" s="50"/>
      <c r="S118" s="2"/>
      <c r="T118" s="2"/>
    </row>
    <row r="119" spans="1:20" x14ac:dyDescent="0.25">
      <c r="T119" s="57"/>
    </row>
  </sheetData>
  <mergeCells count="47">
    <mergeCell ref="B101:H101"/>
    <mergeCell ref="B102:H102"/>
    <mergeCell ref="B103:H103"/>
    <mergeCell ref="B115:H115"/>
    <mergeCell ref="B100:H100"/>
    <mergeCell ref="B92:H92"/>
    <mergeCell ref="B93:H93"/>
    <mergeCell ref="B80:H80"/>
    <mergeCell ref="B85:H85"/>
    <mergeCell ref="B86:H86"/>
    <mergeCell ref="B87:H87"/>
    <mergeCell ref="B88:H88"/>
    <mergeCell ref="B99:H99"/>
    <mergeCell ref="B59:H5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8:H58"/>
    <mergeCell ref="B89:H89"/>
    <mergeCell ref="B90:H90"/>
    <mergeCell ref="B91:H91"/>
    <mergeCell ref="B37:H37"/>
    <mergeCell ref="B13:H13"/>
    <mergeCell ref="B18:H18"/>
    <mergeCell ref="B19:H19"/>
    <mergeCell ref="B20:H20"/>
    <mergeCell ref="B21:H21"/>
    <mergeCell ref="B22:H22"/>
    <mergeCell ref="B23:H23"/>
    <mergeCell ref="B31:H31"/>
    <mergeCell ref="B35:H35"/>
    <mergeCell ref="B36:H36"/>
    <mergeCell ref="J7:T7"/>
    <mergeCell ref="J8:T8"/>
    <mergeCell ref="H10:H11"/>
    <mergeCell ref="I10:I11"/>
    <mergeCell ref="J10:M10"/>
    <mergeCell ref="N10:N11"/>
    <mergeCell ref="P10:Q10"/>
    <mergeCell ref="S10:T10"/>
  </mergeCells>
  <pageMargins left="0.59055118110236204" right="0.39370078740157499" top="0.59055118110236204" bottom="0.59055118110236204" header="0.275590546487823" footer="0.275590546487823"/>
  <pageSetup paperSize="9" scale="77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8</vt:lpstr>
      <vt:lpstr>'Прил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Столповских Екатерина Михайловна</cp:lastModifiedBy>
  <cp:lastPrinted>2024-05-14T10:01:10Z</cp:lastPrinted>
  <dcterms:created xsi:type="dcterms:W3CDTF">2017-01-18T13:54:03Z</dcterms:created>
  <dcterms:modified xsi:type="dcterms:W3CDTF">2024-05-20T05:05:35Z</dcterms:modified>
</cp:coreProperties>
</file>