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12090"/>
  </bookViews>
  <sheets>
    <sheet name="Новый_4" sheetId="2" r:id="rId1"/>
  </sheets>
  <calcPr calcId="145621"/>
</workbook>
</file>

<file path=xl/calcChain.xml><?xml version="1.0" encoding="utf-8"?>
<calcChain xmlns="http://schemas.openxmlformats.org/spreadsheetml/2006/main">
  <c r="P35" i="2" l="1"/>
  <c r="P62" i="2"/>
  <c r="P54" i="2"/>
  <c r="P38" i="2"/>
  <c r="P43" i="2"/>
  <c r="P68" i="2" l="1"/>
  <c r="P70" i="2"/>
  <c r="P65" i="2"/>
  <c r="P81" i="2"/>
  <c r="P69" i="2"/>
  <c r="P25" i="2"/>
  <c r="P33" i="2"/>
  <c r="P17" i="2"/>
  <c r="P19" i="2"/>
  <c r="P36" i="2"/>
  <c r="Q65" i="2"/>
  <c r="Q35" i="2" l="1"/>
  <c r="P85" i="2"/>
  <c r="P84" i="2" s="1"/>
  <c r="P83" i="2" s="1"/>
  <c r="P82" i="2" s="1"/>
  <c r="P86" i="2"/>
  <c r="P91" i="2"/>
  <c r="P93" i="2"/>
  <c r="P92" i="2" s="1"/>
  <c r="P59" i="2"/>
  <c r="Q54" i="2" l="1"/>
  <c r="Q64" i="2" l="1"/>
  <c r="P64" i="2"/>
  <c r="P76" i="2" l="1"/>
  <c r="P75" i="2" s="1"/>
  <c r="P74" i="2" s="1"/>
  <c r="P73" i="2" l="1"/>
  <c r="P72" i="2"/>
  <c r="Q66" i="2"/>
  <c r="P67" i="2"/>
  <c r="P66" i="2" s="1"/>
  <c r="P63" i="2" s="1"/>
  <c r="P49" i="2"/>
  <c r="Q24" i="2" l="1"/>
  <c r="Q23" i="2" l="1"/>
  <c r="Q22" i="2" s="1"/>
  <c r="P24" i="2" l="1"/>
  <c r="P23" i="2" s="1"/>
  <c r="P22" i="2" s="1"/>
  <c r="P20" i="2"/>
  <c r="P61" i="2" l="1"/>
  <c r="P60" i="2" s="1"/>
  <c r="Q28" i="2" l="1"/>
  <c r="Q27" i="2" s="1"/>
  <c r="Q26" i="2" s="1"/>
  <c r="P28" i="2"/>
  <c r="P27" i="2" s="1"/>
  <c r="P26" i="2" s="1"/>
  <c r="P42" i="2" l="1"/>
  <c r="P41" i="2" s="1"/>
  <c r="P40" i="2" s="1"/>
  <c r="P39" i="2" s="1"/>
  <c r="Q18" i="2" l="1"/>
  <c r="Q80" i="2"/>
  <c r="Q79" i="2" s="1"/>
  <c r="Q78" i="2" l="1"/>
  <c r="Q77" i="2" s="1"/>
  <c r="P14" i="2" l="1"/>
  <c r="P15" i="2"/>
  <c r="Q53" i="2" l="1"/>
  <c r="Q52" i="2" s="1"/>
  <c r="Q51" i="2" s="1"/>
  <c r="Q50" i="2" s="1"/>
  <c r="P90" i="2" l="1"/>
  <c r="P89" i="2" s="1"/>
  <c r="P88" i="2" s="1"/>
  <c r="P87" i="2" s="1"/>
  <c r="Q90" i="2"/>
  <c r="P80" i="2"/>
  <c r="P79" i="2" s="1"/>
  <c r="Q58" i="2"/>
  <c r="Q57" i="2" s="1"/>
  <c r="P58" i="2"/>
  <c r="P57" i="2" s="1"/>
  <c r="P56" i="2" s="1"/>
  <c r="Q68" i="2"/>
  <c r="Q63" i="2" s="1"/>
  <c r="P53" i="2"/>
  <c r="P52" i="2" s="1"/>
  <c r="P51" i="2" s="1"/>
  <c r="P50" i="2" s="1"/>
  <c r="P32" i="2"/>
  <c r="Q16" i="2"/>
  <c r="P18" i="2"/>
  <c r="Q56" i="2" l="1"/>
  <c r="Q55" i="2"/>
  <c r="P78" i="2"/>
  <c r="P77" i="2" s="1"/>
  <c r="P55" i="2" l="1"/>
  <c r="Q34" i="2"/>
  <c r="Q31" i="2" s="1"/>
  <c r="Q30" i="2" s="1"/>
  <c r="P16" i="2" l="1"/>
  <c r="P34" i="2" l="1"/>
  <c r="P31" i="2" l="1"/>
  <c r="P30" i="2" s="1"/>
  <c r="P13" i="2" s="1"/>
  <c r="Q87" i="2"/>
  <c r="Q88" i="2"/>
  <c r="Q89" i="2"/>
  <c r="P45" i="2"/>
  <c r="P44" i="2" s="1"/>
  <c r="P46" i="2"/>
  <c r="P47" i="2"/>
  <c r="Q14" i="2"/>
  <c r="Q13" i="2" s="1"/>
  <c r="Q15" i="2"/>
  <c r="Q95" i="2" l="1"/>
  <c r="P95" i="2"/>
</calcChain>
</file>

<file path=xl/sharedStrings.xml><?xml version="1.0" encoding="utf-8"?>
<sst xmlns="http://schemas.openxmlformats.org/spreadsheetml/2006/main" count="207" uniqueCount="63">
  <si>
    <t>ИТОГО</t>
  </si>
  <si>
    <t>0000000000000000000000000000000000000000000000000000000000000000000000000000000000000000</t>
  </si>
  <si>
    <t>9900000000</t>
  </si>
  <si>
    <t>Иные закупки товаров, работ и услуг для обеспечения государственных (муниципальных) нужд</t>
  </si>
  <si>
    <t xml:space="preserve">Непрограммные направления деятельности </t>
  </si>
  <si>
    <t/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</si>
  <si>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</si>
  <si>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Иные бюджетные ассигнования</t>
  </si>
  <si>
    <t>Физическая культура</t>
  </si>
  <si>
    <t>ФИЗИЧЕСКАЯ КУЛЬТУРА И СПОРТ</t>
  </si>
  <si>
    <t>Другие вопросы в области культуры, кинематографии</t>
  </si>
  <si>
    <t>КУЛЬТУРА, КИНЕМАТОГРАФИЯ</t>
  </si>
  <si>
    <t>Молодежная политика</t>
  </si>
  <si>
    <t>ОБРАЗОВАНИЕ</t>
  </si>
  <si>
    <t>Благоустройство</t>
  </si>
  <si>
    <t>ЖИЛИЩНО-КОММУНАЛЬНОЕ ХОЗЯЙСТВО</t>
  </si>
  <si>
    <t>Предоставление субсидий бюджетным, автономным учреждениям и иным некоммерческим организациям</t>
  </si>
  <si>
    <t>Закупка товаров, работ, услуг в целях формирования государственного материального резерва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</si>
  <si>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</si>
  <si>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</si>
  <si>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</si>
  <si>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</si>
  <si>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Субсидии бюджетным учреждениям</t>
  </si>
  <si>
    <t>Другие общегосударственные вопросы</t>
  </si>
  <si>
    <t>Расходы на выплаты персоналу государственных (муниципальных) органов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</si>
  <si>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</si>
  <si>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Уплата налогов, сборов и иных платежей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</si>
  <si>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</si>
  <si>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ОБЩЕГОСУДАРСТВЕННЫЕ ВОПРОСЫ</t>
  </si>
  <si>
    <t>КВР</t>
  </si>
  <si>
    <t>в том числе средства вышестоя- щих бюджетов</t>
  </si>
  <si>
    <t>Всего</t>
  </si>
  <si>
    <t>вид расхо-дов</t>
  </si>
  <si>
    <t>целевая статья</t>
  </si>
  <si>
    <t>под-раздел</t>
  </si>
  <si>
    <t>раз-дел</t>
  </si>
  <si>
    <t>Сумма</t>
  </si>
  <si>
    <t>Наименование показателя</t>
  </si>
  <si>
    <t>Коды классификации расходов бюджета</t>
  </si>
  <si>
    <t>тыс. рублей</t>
  </si>
  <si>
    <t xml:space="preserve">                                                                городского округа Самара</t>
  </si>
  <si>
    <t xml:space="preserve">                                                                внутригородского района</t>
  </si>
  <si>
    <t xml:space="preserve">                                                                к Решению Совета депутатов Советского</t>
  </si>
  <si>
    <t>НАЦИОНАЛЬНАЯ ЭКОНОМИКА</t>
  </si>
  <si>
    <t>Закупка товаров, работ и услуг для обеспечения государственных (муниципальных) нужд</t>
  </si>
  <si>
    <t>Дорожное хозяйство (дорожные фонды)</t>
  </si>
  <si>
    <t>Социальные выплаты гражданам,кроме публичных нормативных социальных выплат</t>
  </si>
  <si>
    <t>Социальное обеспечение и иные выплаты населению</t>
  </si>
  <si>
    <t>Пенсионное обеспечение</t>
  </si>
  <si>
    <t>СОЦИАЛЬНАЯ ПОЛИТИКА</t>
  </si>
  <si>
    <t>Е100000000</t>
  </si>
  <si>
    <t>Муниципальная программа "Комфортная городская среда" на 2018-2022 годы</t>
  </si>
  <si>
    <t>Е300000000</t>
  </si>
  <si>
    <t>Муниципальная программа Советского внутригородского района городского округа  Самара  "Благоустройство и содержание территории Советского внутригородского района городского округа Самара" на 2018-2020 годы</t>
  </si>
  <si>
    <t>Резервные фонды</t>
  </si>
  <si>
    <t>Резервные средства</t>
  </si>
  <si>
    <t>Распределение бюджетных ассигнований на 2019 год по разделам, подразделам, целевым статьям (муниципальным программам и непрограммным направлениям деятельности), группам (группам и подгруппам) видов расходов классификации расходов бюджета Советского внутригородского района городского округа Самара Самарской области</t>
  </si>
  <si>
    <t>Обеспечение проведения выборов и референдумов</t>
  </si>
  <si>
    <t>Специальные расходы</t>
  </si>
  <si>
    <t>Приложение 10</t>
  </si>
  <si>
    <t>Исполнение судебных актов</t>
  </si>
  <si>
    <t xml:space="preserve">                                                                Приложение 4</t>
  </si>
  <si>
    <t xml:space="preserve">                                                                от "____"_______________ 2019 г. №______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</si>
</sst>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;\-#,##0.0"/>
    <numFmt numFmtId="165" formatCode="#,##0.0"/>
    <numFmt numFmtId="166" formatCode="#,##0.0;[Red]\-#,##0.0"/>
    <numFmt numFmtId="167" formatCode="000"/>
    <numFmt numFmtId="168" formatCode="0000000000"/>
    <numFmt numFmtId="169" formatCode="00"/>
    <numFmt numFmtId="170" formatCode="0000000"/>
    <numFmt numFmtId="171" formatCode="000\.00\.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name val="Times New Roman"/>
      <charset val="204"/>
    </font>
    <font>
      <b/>
      <sz val="12"/>
      <name val="Arial"/>
      <charset val="204"/>
    </font>
    <font>
      <sz val="12"/>
      <name val="Arial"/>
      <charset val="204"/>
    </font>
    <font>
      <sz val="11"/>
      <name val="Arial"/>
      <charset val="204"/>
    </font>
    <font>
      <b/>
      <sz val="11"/>
      <name val="Arial"/>
      <charset val="204"/>
    </font>
    <font>
      <b/>
      <sz val="14"/>
      <name val="Arial"/>
      <charset val="204"/>
    </font>
    <font>
      <b/>
      <sz val="13"/>
      <name val="Arial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164" fontId="3" fillId="0" borderId="0" xfId="1" applyNumberFormat="1" applyFont="1" applyFill="1" applyAlignment="1" applyProtection="1">
      <alignment horizontal="right" vertical="center" wrapText="1"/>
      <protection hidden="1"/>
    </xf>
    <xf numFmtId="165" fontId="3" fillId="0" borderId="0" xfId="1" applyNumberFormat="1" applyFont="1" applyFill="1" applyAlignment="1" applyProtection="1">
      <protection hidden="1"/>
    </xf>
    <xf numFmtId="0" fontId="4" fillId="0" borderId="1" xfId="1" applyFont="1" applyFill="1" applyBorder="1" applyAlignment="1" applyProtection="1">
      <protection hidden="1"/>
    </xf>
    <xf numFmtId="0" fontId="4" fillId="0" borderId="2" xfId="1" applyFont="1" applyFill="1" applyBorder="1" applyAlignment="1" applyProtection="1">
      <protection hidden="1"/>
    </xf>
    <xf numFmtId="0" fontId="4" fillId="0" borderId="3" xfId="1" applyFont="1" applyFill="1" applyBorder="1" applyAlignment="1" applyProtection="1">
      <protection hidden="1"/>
    </xf>
    <xf numFmtId="164" fontId="4" fillId="0" borderId="0" xfId="1" applyNumberFormat="1" applyFont="1" applyFill="1" applyAlignment="1" applyProtection="1">
      <alignment horizontal="center" vertical="center" wrapText="1"/>
      <protection hidden="1"/>
    </xf>
    <xf numFmtId="2" fontId="3" fillId="0" borderId="0" xfId="1" applyNumberFormat="1" applyFont="1" applyFill="1" applyAlignment="1" applyProtection="1">
      <alignment vertical="center" wrapText="1"/>
      <protection hidden="1"/>
    </xf>
    <xf numFmtId="0" fontId="4" fillId="0" borderId="4" xfId="1" applyFont="1" applyFill="1" applyBorder="1" applyAlignment="1" applyProtection="1">
      <alignment horizontal="center" vertical="center" wrapText="1"/>
      <protection hidden="1"/>
    </xf>
    <xf numFmtId="0" fontId="4" fillId="0" borderId="5" xfId="1" applyFont="1" applyFill="1" applyBorder="1" applyAlignment="1" applyProtection="1">
      <alignment horizontal="center" vertical="center" wrapText="1"/>
      <protection hidden="1"/>
    </xf>
    <xf numFmtId="0" fontId="4" fillId="0" borderId="7" xfId="1" applyFont="1" applyFill="1" applyBorder="1" applyAlignment="1" applyProtection="1">
      <alignment horizontal="center" vertical="center" wrapText="1"/>
      <protection hidden="1"/>
    </xf>
    <xf numFmtId="0" fontId="1" fillId="0" borderId="7" xfId="1" applyBorder="1" applyProtection="1"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8" xfId="1" applyNumberFormat="1" applyFont="1" applyFill="1" applyBorder="1" applyAlignment="1" applyProtection="1">
      <alignment horizontal="center"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5" xfId="1" applyBorder="1" applyProtection="1"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0" xfId="1" applyFont="1" applyFill="1" applyProtection="1">
      <protection hidden="1"/>
    </xf>
    <xf numFmtId="0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NumberFormat="1" applyFont="1" applyFill="1" applyProtection="1">
      <protection hidden="1"/>
    </xf>
    <xf numFmtId="0" fontId="4" fillId="0" borderId="0" xfId="1" applyNumberFormat="1" applyFont="1" applyFill="1" applyAlignment="1" applyProtection="1">
      <alignment horizontal="right"/>
      <protection hidden="1"/>
    </xf>
    <xf numFmtId="0" fontId="4" fillId="0" borderId="0" xfId="1" applyNumberFormat="1" applyFont="1" applyFill="1" applyAlignment="1" applyProtection="1">
      <protection hidden="1"/>
    </xf>
    <xf numFmtId="0" fontId="8" fillId="0" borderId="0" xfId="1" applyNumberFormat="1" applyFont="1" applyFill="1" applyAlignment="1" applyProtection="1">
      <alignment horizontal="centerContinuous" vertical="center" wrapText="1"/>
      <protection hidden="1"/>
    </xf>
    <xf numFmtId="0" fontId="2" fillId="0" borderId="0" xfId="1" applyFont="1" applyFill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9" fillId="0" borderId="8" xfId="1" applyFont="1" applyFill="1" applyBorder="1" applyProtection="1"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1" applyFont="1" applyFill="1" applyProtection="1">
      <protection hidden="1"/>
    </xf>
    <xf numFmtId="0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9" xfId="1" applyNumberFormat="1" applyFont="1" applyFill="1" applyBorder="1" applyAlignment="1" applyProtection="1">
      <alignment horizontal="center" vertical="center" wrapText="1"/>
      <protection hidden="1"/>
    </xf>
    <xf numFmtId="169" fontId="9" fillId="0" borderId="3" xfId="1" applyNumberFormat="1" applyFont="1" applyFill="1" applyBorder="1" applyAlignment="1" applyProtection="1">
      <alignment horizontal="center" vertical="center" wrapText="1"/>
      <protection hidden="1"/>
    </xf>
    <xf numFmtId="168" fontId="9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9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1" xfId="1" applyNumberFormat="1" applyFont="1" applyFill="1" applyBorder="1" applyAlignment="1" applyProtection="1">
      <alignment vertical="center" wrapText="1"/>
      <protection hidden="1"/>
    </xf>
    <xf numFmtId="0" fontId="10" fillId="0" borderId="8" xfId="1" applyFont="1" applyFill="1" applyBorder="1" applyProtection="1">
      <protection hidden="1"/>
    </xf>
    <xf numFmtId="164" fontId="9" fillId="0" borderId="3" xfId="1" applyNumberFormat="1" applyFont="1" applyFill="1" applyBorder="1" applyAlignment="1" applyProtection="1">
      <alignment horizontal="right" vertical="center" wrapText="1"/>
      <protection hidden="1"/>
    </xf>
    <xf numFmtId="169" fontId="10" fillId="0" borderId="3" xfId="1" applyNumberFormat="1" applyFont="1" applyFill="1" applyBorder="1" applyAlignment="1" applyProtection="1">
      <alignment horizontal="center" vertical="center" wrapText="1"/>
      <protection hidden="1"/>
    </xf>
    <xf numFmtId="168" fontId="10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10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1" applyNumberFormat="1" applyFont="1" applyFill="1" applyBorder="1" applyAlignment="1" applyProtection="1">
      <alignment vertical="top" wrapText="1"/>
      <protection hidden="1"/>
    </xf>
    <xf numFmtId="164" fontId="10" fillId="0" borderId="3" xfId="1" applyNumberFormat="1" applyFont="1" applyFill="1" applyBorder="1" applyAlignment="1" applyProtection="1">
      <alignment horizontal="right" vertical="center" wrapText="1"/>
      <protection hidden="1"/>
    </xf>
    <xf numFmtId="0" fontId="10" fillId="0" borderId="1" xfId="1" applyNumberFormat="1" applyFont="1" applyFill="1" applyBorder="1" applyAlignment="1" applyProtection="1">
      <alignment vertical="center" wrapText="1"/>
      <protection hidden="1"/>
    </xf>
    <xf numFmtId="0" fontId="9" fillId="0" borderId="1" xfId="1" applyNumberFormat="1" applyFont="1" applyFill="1" applyBorder="1" applyAlignment="1" applyProtection="1">
      <alignment vertical="top" wrapText="1"/>
      <protection hidden="1"/>
    </xf>
    <xf numFmtId="0" fontId="10" fillId="0" borderId="3" xfId="1" applyNumberFormat="1" applyFont="1" applyFill="1" applyBorder="1" applyAlignment="1" applyProtection="1">
      <alignment vertical="top" wrapText="1"/>
      <protection hidden="1"/>
    </xf>
    <xf numFmtId="0" fontId="10" fillId="0" borderId="6" xfId="1" applyFont="1" applyFill="1" applyBorder="1" applyAlignment="1" applyProtection="1">
      <alignment horizontal="center" vertical="center" wrapText="1"/>
      <protection hidden="1"/>
    </xf>
    <xf numFmtId="0" fontId="10" fillId="0" borderId="5" xfId="1" applyFont="1" applyFill="1" applyBorder="1" applyAlignment="1" applyProtection="1">
      <alignment vertical="top" wrapText="1"/>
      <protection hidden="1"/>
    </xf>
    <xf numFmtId="0" fontId="10" fillId="0" borderId="0" xfId="1" applyFont="1" applyProtection="1">
      <protection hidden="1"/>
    </xf>
    <xf numFmtId="164" fontId="10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1" applyFont="1" applyFill="1" applyBorder="1" applyAlignment="1" applyProtection="1">
      <protection hidden="1"/>
    </xf>
    <xf numFmtId="0" fontId="10" fillId="0" borderId="1" xfId="1" applyFont="1" applyFill="1" applyBorder="1" applyAlignment="1" applyProtection="1">
      <alignment horizontal="center" vertical="center"/>
      <protection hidden="1"/>
    </xf>
    <xf numFmtId="0" fontId="9" fillId="0" borderId="2" xfId="1" applyNumberFormat="1" applyFont="1" applyFill="1" applyBorder="1" applyAlignment="1" applyProtection="1">
      <alignment horizontal="left" vertical="top" wrapText="1"/>
      <protection hidden="1"/>
    </xf>
    <xf numFmtId="164" fontId="9" fillId="0" borderId="1" xfId="1" applyNumberFormat="1" applyFont="1" applyFill="1" applyBorder="1" applyAlignment="1" applyProtection="1">
      <alignment horizontal="right" vertical="center" wrapText="1"/>
      <protection hidden="1"/>
    </xf>
    <xf numFmtId="170" fontId="10" fillId="0" borderId="3" xfId="1" applyNumberFormat="1" applyFont="1" applyFill="1" applyBorder="1" applyAlignment="1" applyProtection="1">
      <alignment horizontal="center" vertical="center" wrapText="1"/>
      <protection hidden="1"/>
    </xf>
    <xf numFmtId="171" fontId="9" fillId="0" borderId="3" xfId="1" applyNumberFormat="1" applyFont="1" applyFill="1" applyBorder="1" applyAlignment="1" applyProtection="1">
      <alignment horizontal="left" vertical="top" wrapText="1"/>
      <protection hidden="1"/>
    </xf>
    <xf numFmtId="171" fontId="10" fillId="0" borderId="3" xfId="1" applyNumberFormat="1" applyFont="1" applyFill="1" applyBorder="1" applyAlignment="1" applyProtection="1">
      <alignment horizontal="left" vertical="top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1" applyFont="1" applyFill="1" applyAlignment="1" applyProtection="1">
      <alignment vertical="top"/>
      <protection hidden="1"/>
    </xf>
    <xf numFmtId="0" fontId="10" fillId="0" borderId="1" xfId="1" applyNumberFormat="1" applyFont="1" applyFill="1" applyBorder="1" applyAlignment="1" applyProtection="1">
      <alignment horizontal="center" vertical="top" wrapText="1"/>
      <protection hidden="1"/>
    </xf>
    <xf numFmtId="0" fontId="10" fillId="0" borderId="6" xfId="1" applyNumberFormat="1" applyFont="1" applyFill="1" applyBorder="1" applyAlignment="1" applyProtection="1">
      <alignment horizontal="center" vertical="top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6" fillId="0" borderId="1" xfId="1" applyNumberFormat="1" applyFont="1" applyFill="1" applyBorder="1" applyAlignment="1" applyProtection="1">
      <alignment vertical="center" wrapText="1"/>
      <protection hidden="1"/>
    </xf>
    <xf numFmtId="0" fontId="11" fillId="0" borderId="0" xfId="1" applyNumberFormat="1" applyFont="1" applyFill="1" applyAlignment="1" applyProtection="1">
      <alignment horizontal="center" vertical="center"/>
      <protection hidden="1"/>
    </xf>
    <xf numFmtId="0" fontId="12" fillId="0" borderId="0" xfId="0" applyFont="1" applyAlignment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2" xfId="1" applyNumberFormat="1" applyFont="1" applyFill="1" applyBorder="1" applyAlignment="1" applyProtection="1">
      <alignment horizontal="center" vertical="top" wrapText="1"/>
      <protection hidden="1"/>
    </xf>
    <xf numFmtId="0" fontId="10" fillId="0" borderId="1" xfId="1" applyNumberFormat="1" applyFont="1" applyFill="1" applyBorder="1" applyAlignment="1" applyProtection="1">
      <alignment horizontal="center" vertical="top" wrapText="1"/>
      <protection hidden="1"/>
    </xf>
    <xf numFmtId="0" fontId="7" fillId="0" borderId="0" xfId="1" applyNumberFormat="1" applyFont="1" applyFill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1830917</xdr:colOff>
      <xdr:row>0</xdr:row>
      <xdr:rowOff>0</xdr:rowOff>
    </xdr:from>
    <xdr:to>
      <xdr:col>16</xdr:col>
      <xdr:colOff>807509</xdr:colOff>
      <xdr:row>5</xdr:row>
      <xdr:rowOff>169333</xdr:rowOff>
    </xdr:to>
    <xdr:sp macro="" textlink="">
      <xdr:nvSpPr>
        <xdr:cNvPr id="2" name="TextBox 1"/>
        <xdr:cNvSpPr txBox="1"/>
      </xdr:nvSpPr>
      <xdr:spPr>
        <a:xfrm>
          <a:off x="4476750" y="0"/>
          <a:ext cx="4268259" cy="1174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Приложение 4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к Решению Совета депутатов 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Советского внутригородского района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городского округа Самара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от "_____"_________________2019 г. № ____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6"/>
  <sheetViews>
    <sheetView showGridLines="0" tabSelected="1" topLeftCell="J1" zoomScale="90" zoomScaleNormal="90" workbookViewId="0">
      <selection activeCell="V8" sqref="V8"/>
    </sheetView>
  </sheetViews>
  <sheetFormatPr defaultColWidth="9.140625" defaultRowHeight="12.75" x14ac:dyDescent="0.2"/>
  <cols>
    <col min="1" max="9" width="0" style="1" hidden="1" customWidth="1"/>
    <col min="10" max="10" width="7.140625" style="1" customWidth="1"/>
    <col min="11" max="11" width="8.28515625" style="1" customWidth="1"/>
    <col min="12" max="12" width="14.28515625" style="1" customWidth="1"/>
    <col min="13" max="13" width="10" style="1" customWidth="1"/>
    <col min="14" max="14" width="64.28515625" style="1" customWidth="1"/>
    <col min="15" max="15" width="0" style="1" hidden="1" customWidth="1"/>
    <col min="16" max="16" width="15" style="1" customWidth="1"/>
    <col min="17" max="17" width="14.28515625" style="1" customWidth="1"/>
    <col min="18" max="20" width="0" style="1" hidden="1" customWidth="1"/>
    <col min="21" max="256" width="9.140625" style="1" customWidth="1"/>
    <col min="257" max="16384" width="9.140625" style="1"/>
  </cols>
  <sheetData>
    <row r="1" spans="1:21" ht="15.75" customHeight="1" x14ac:dyDescent="0.25">
      <c r="A1" s="2"/>
      <c r="B1" s="30"/>
      <c r="C1" s="30"/>
      <c r="D1" s="30"/>
      <c r="E1" s="30"/>
      <c r="F1" s="30"/>
      <c r="G1" s="30"/>
      <c r="H1" s="30"/>
      <c r="I1" s="30"/>
      <c r="J1" s="31"/>
      <c r="K1" s="31"/>
      <c r="L1" s="28"/>
      <c r="M1" s="28"/>
      <c r="N1" s="28" t="s">
        <v>61</v>
      </c>
      <c r="O1" s="28"/>
      <c r="P1" s="28"/>
      <c r="Q1" s="28"/>
      <c r="R1" s="2"/>
      <c r="S1" s="2"/>
      <c r="T1" s="2"/>
      <c r="U1" s="2"/>
    </row>
    <row r="2" spans="1:21" ht="15.75" customHeight="1" x14ac:dyDescent="0.25">
      <c r="A2" s="2"/>
      <c r="B2" s="30"/>
      <c r="C2" s="30"/>
      <c r="D2" s="30"/>
      <c r="E2" s="30"/>
      <c r="F2" s="30"/>
      <c r="G2" s="30"/>
      <c r="H2" s="30"/>
      <c r="I2" s="30"/>
      <c r="J2" s="31"/>
      <c r="K2" s="31"/>
      <c r="L2" s="28"/>
      <c r="M2" s="28"/>
      <c r="N2" s="28" t="s">
        <v>42</v>
      </c>
      <c r="O2" s="28"/>
      <c r="P2" s="28"/>
      <c r="Q2" s="28"/>
      <c r="R2" s="2"/>
      <c r="S2" s="2"/>
      <c r="T2" s="2"/>
      <c r="U2" s="2"/>
    </row>
    <row r="3" spans="1:21" ht="15.75" customHeight="1" x14ac:dyDescent="0.25">
      <c r="A3" s="2"/>
      <c r="B3" s="30"/>
      <c r="C3" s="30"/>
      <c r="D3" s="30"/>
      <c r="E3" s="30"/>
      <c r="F3" s="30"/>
      <c r="G3" s="30"/>
      <c r="H3" s="30"/>
      <c r="I3" s="30"/>
      <c r="J3" s="31"/>
      <c r="K3" s="31"/>
      <c r="L3" s="28"/>
      <c r="M3" s="28"/>
      <c r="N3" s="28" t="s">
        <v>41</v>
      </c>
      <c r="O3" s="28"/>
      <c r="P3" s="28"/>
      <c r="Q3" s="28"/>
      <c r="R3" s="2"/>
      <c r="S3" s="2"/>
      <c r="T3" s="2"/>
      <c r="U3" s="2"/>
    </row>
    <row r="4" spans="1:21" ht="15.75" customHeight="1" x14ac:dyDescent="0.25">
      <c r="A4" s="2"/>
      <c r="B4" s="30"/>
      <c r="C4" s="30"/>
      <c r="D4" s="30"/>
      <c r="E4" s="30"/>
      <c r="F4" s="30"/>
      <c r="G4" s="30"/>
      <c r="H4" s="30"/>
      <c r="I4" s="30"/>
      <c r="J4" s="31"/>
      <c r="K4" s="31"/>
      <c r="L4" s="28"/>
      <c r="M4" s="28"/>
      <c r="N4" s="28" t="s">
        <v>40</v>
      </c>
      <c r="O4" s="28"/>
      <c r="P4" s="28"/>
      <c r="Q4" s="28"/>
      <c r="R4" s="2"/>
      <c r="S4" s="2"/>
      <c r="T4" s="2"/>
      <c r="U4" s="2"/>
    </row>
    <row r="5" spans="1:21" ht="15.75" customHeight="1" x14ac:dyDescent="0.25">
      <c r="A5" s="2"/>
      <c r="B5" s="30"/>
      <c r="C5" s="30"/>
      <c r="D5" s="30"/>
      <c r="E5" s="30"/>
      <c r="F5" s="30"/>
      <c r="G5" s="30"/>
      <c r="H5" s="30"/>
      <c r="I5" s="30"/>
      <c r="J5" s="31"/>
      <c r="K5" s="31"/>
      <c r="L5" s="28"/>
      <c r="M5" s="28"/>
      <c r="N5" s="28" t="s">
        <v>62</v>
      </c>
      <c r="O5" s="28"/>
      <c r="P5" s="28"/>
      <c r="Q5" s="28"/>
      <c r="R5" s="2"/>
      <c r="S5" s="2"/>
      <c r="T5" s="2"/>
      <c r="U5" s="2"/>
    </row>
    <row r="6" spans="1:21" ht="35.25" customHeight="1" x14ac:dyDescent="0.25">
      <c r="A6" s="2"/>
      <c r="B6" s="30"/>
      <c r="C6" s="30"/>
      <c r="D6" s="30"/>
      <c r="E6" s="30"/>
      <c r="F6" s="30"/>
      <c r="G6" s="30"/>
      <c r="H6" s="30"/>
      <c r="I6" s="30"/>
      <c r="J6" s="31"/>
      <c r="K6" s="31"/>
      <c r="L6" s="28"/>
      <c r="M6" s="28"/>
      <c r="N6" s="28"/>
      <c r="O6" s="28"/>
      <c r="P6" s="28"/>
      <c r="Q6" s="28"/>
      <c r="R6" s="2"/>
      <c r="S6" s="2"/>
      <c r="T6" s="2"/>
      <c r="U6" s="2"/>
    </row>
    <row r="7" spans="1:21" ht="32.25" customHeight="1" x14ac:dyDescent="0.25">
      <c r="A7" s="2"/>
      <c r="B7" s="30"/>
      <c r="C7" s="30"/>
      <c r="D7" s="30"/>
      <c r="E7" s="30"/>
      <c r="F7" s="30"/>
      <c r="G7" s="30"/>
      <c r="H7" s="30"/>
      <c r="I7" s="30"/>
      <c r="J7" s="96" t="s">
        <v>59</v>
      </c>
      <c r="K7" s="97"/>
      <c r="L7" s="97"/>
      <c r="M7" s="97"/>
      <c r="N7" s="97"/>
      <c r="O7" s="97"/>
      <c r="P7" s="97"/>
      <c r="Q7" s="97"/>
      <c r="R7" s="2"/>
      <c r="S7" s="2"/>
      <c r="T7" s="2"/>
      <c r="U7" s="2"/>
    </row>
    <row r="8" spans="1:21" ht="93.75" customHeight="1" x14ac:dyDescent="0.2">
      <c r="A8" s="2"/>
      <c r="B8" s="29"/>
      <c r="C8" s="29"/>
      <c r="D8" s="29"/>
      <c r="E8" s="29"/>
      <c r="F8" s="29"/>
      <c r="G8" s="29"/>
      <c r="H8" s="29"/>
      <c r="I8" s="29"/>
      <c r="J8" s="101" t="s">
        <v>56</v>
      </c>
      <c r="K8" s="101"/>
      <c r="L8" s="101"/>
      <c r="M8" s="101"/>
      <c r="N8" s="101"/>
      <c r="O8" s="101"/>
      <c r="P8" s="101"/>
      <c r="Q8" s="101"/>
      <c r="R8" s="2"/>
      <c r="S8" s="2"/>
      <c r="T8" s="2"/>
      <c r="U8" s="2"/>
    </row>
    <row r="9" spans="1:21" ht="28.5" customHeight="1" x14ac:dyDescent="0.2">
      <c r="A9" s="2"/>
      <c r="B9" s="21"/>
      <c r="C9" s="21"/>
      <c r="D9" s="21"/>
      <c r="E9" s="21"/>
      <c r="F9" s="21"/>
      <c r="G9" s="21"/>
      <c r="H9" s="21"/>
      <c r="I9" s="21"/>
      <c r="J9" s="28"/>
      <c r="K9" s="28"/>
      <c r="L9" s="28"/>
      <c r="M9" s="26"/>
      <c r="N9" s="21"/>
      <c r="O9" s="26"/>
      <c r="P9" s="26"/>
      <c r="Q9" s="27" t="s">
        <v>39</v>
      </c>
      <c r="R9" s="2"/>
      <c r="S9" s="2"/>
      <c r="T9" s="2"/>
      <c r="U9" s="2"/>
    </row>
    <row r="10" spans="1:21" ht="33" customHeight="1" x14ac:dyDescent="0.2">
      <c r="A10" s="2"/>
      <c r="B10" s="26"/>
      <c r="C10" s="26"/>
      <c r="D10" s="26"/>
      <c r="E10" s="26"/>
      <c r="F10" s="26"/>
      <c r="G10" s="26"/>
      <c r="H10" s="98"/>
      <c r="I10" s="98"/>
      <c r="J10" s="100" t="s">
        <v>38</v>
      </c>
      <c r="K10" s="100"/>
      <c r="L10" s="100"/>
      <c r="M10" s="100"/>
      <c r="N10" s="99" t="s">
        <v>37</v>
      </c>
      <c r="O10" s="79"/>
      <c r="P10" s="100" t="s">
        <v>36</v>
      </c>
      <c r="Q10" s="100"/>
      <c r="R10" s="2"/>
      <c r="S10" s="2"/>
      <c r="T10" s="2"/>
      <c r="U10" s="2"/>
    </row>
    <row r="11" spans="1:21" ht="76.5" customHeight="1" x14ac:dyDescent="0.2">
      <c r="A11" s="2"/>
      <c r="B11" s="26"/>
      <c r="C11" s="26"/>
      <c r="D11" s="26"/>
      <c r="E11" s="26"/>
      <c r="F11" s="26"/>
      <c r="G11" s="26"/>
      <c r="H11" s="98"/>
      <c r="I11" s="98"/>
      <c r="J11" s="80" t="s">
        <v>35</v>
      </c>
      <c r="K11" s="80" t="s">
        <v>34</v>
      </c>
      <c r="L11" s="80" t="s">
        <v>33</v>
      </c>
      <c r="M11" s="80" t="s">
        <v>32</v>
      </c>
      <c r="N11" s="99"/>
      <c r="O11" s="79"/>
      <c r="P11" s="81" t="s">
        <v>31</v>
      </c>
      <c r="Q11" s="81" t="s">
        <v>30</v>
      </c>
      <c r="R11" s="2"/>
      <c r="S11" s="2"/>
      <c r="T11" s="2"/>
      <c r="U11" s="2"/>
    </row>
    <row r="12" spans="1:21" ht="14.25" customHeight="1" x14ac:dyDescent="0.2">
      <c r="A12" s="2"/>
      <c r="B12" s="25"/>
      <c r="C12" s="23"/>
      <c r="D12" s="23"/>
      <c r="E12" s="23"/>
      <c r="F12" s="23"/>
      <c r="G12" s="24"/>
      <c r="H12" s="23" t="s">
        <v>29</v>
      </c>
      <c r="I12" s="22"/>
      <c r="J12" s="50">
        <v>1</v>
      </c>
      <c r="K12" s="50">
        <v>2</v>
      </c>
      <c r="L12" s="50">
        <v>3</v>
      </c>
      <c r="M12" s="50">
        <v>4</v>
      </c>
      <c r="N12" s="51">
        <v>5</v>
      </c>
      <c r="O12" s="49"/>
      <c r="P12" s="50">
        <v>6</v>
      </c>
      <c r="Q12" s="50">
        <v>7</v>
      </c>
      <c r="R12" s="20"/>
      <c r="S12" s="20"/>
      <c r="T12" s="19"/>
      <c r="U12" s="2"/>
    </row>
    <row r="13" spans="1:21" ht="24.75" customHeight="1" x14ac:dyDescent="0.2">
      <c r="A13" s="18"/>
      <c r="B13" s="94">
        <v>100</v>
      </c>
      <c r="C13" s="94"/>
      <c r="D13" s="94"/>
      <c r="E13" s="94"/>
      <c r="F13" s="94"/>
      <c r="G13" s="94"/>
      <c r="H13" s="94"/>
      <c r="I13" s="16">
        <v>0</v>
      </c>
      <c r="J13" s="52">
        <v>1</v>
      </c>
      <c r="K13" s="52" t="s">
        <v>5</v>
      </c>
      <c r="L13" s="53" t="s">
        <v>5</v>
      </c>
      <c r="M13" s="54" t="s">
        <v>5</v>
      </c>
      <c r="N13" s="55" t="s">
        <v>28</v>
      </c>
      <c r="O13" s="56">
        <v>73321.600000000006</v>
      </c>
      <c r="P13" s="57">
        <f>+P14+P30+P26+P22</f>
        <v>118148.79999999999</v>
      </c>
      <c r="Q13" s="57">
        <f>+Q14+Q30+Q26+Q22</f>
        <v>2969</v>
      </c>
      <c r="R13" s="95"/>
      <c r="S13" s="95"/>
      <c r="T13" s="95"/>
      <c r="U13" s="14"/>
    </row>
    <row r="14" spans="1:21" ht="50.25" customHeight="1" x14ac:dyDescent="0.2">
      <c r="A14" s="18"/>
      <c r="B14" s="92">
        <v>104</v>
      </c>
      <c r="C14" s="92"/>
      <c r="D14" s="92"/>
      <c r="E14" s="92"/>
      <c r="F14" s="92"/>
      <c r="G14" s="92"/>
      <c r="H14" s="92"/>
      <c r="I14" s="16">
        <v>0</v>
      </c>
      <c r="J14" s="58">
        <v>1</v>
      </c>
      <c r="K14" s="58">
        <v>4</v>
      </c>
      <c r="L14" s="59" t="s">
        <v>5</v>
      </c>
      <c r="M14" s="60" t="s">
        <v>5</v>
      </c>
      <c r="N14" s="61" t="s">
        <v>27</v>
      </c>
      <c r="O14" s="56">
        <v>60947.6</v>
      </c>
      <c r="P14" s="62">
        <f>+P17+P19+P20</f>
        <v>66486.8</v>
      </c>
      <c r="Q14" s="62">
        <f>+Q17+Q19</f>
        <v>1976</v>
      </c>
      <c r="R14" s="93"/>
      <c r="S14" s="93"/>
      <c r="T14" s="93"/>
      <c r="U14" s="14"/>
    </row>
    <row r="15" spans="1:21" ht="23.25" customHeight="1" x14ac:dyDescent="0.2">
      <c r="A15" s="18"/>
      <c r="B15" s="92" t="s">
        <v>2</v>
      </c>
      <c r="C15" s="92"/>
      <c r="D15" s="92"/>
      <c r="E15" s="92"/>
      <c r="F15" s="92"/>
      <c r="G15" s="92"/>
      <c r="H15" s="92"/>
      <c r="I15" s="16">
        <v>0</v>
      </c>
      <c r="J15" s="58">
        <v>1</v>
      </c>
      <c r="K15" s="58">
        <v>4</v>
      </c>
      <c r="L15" s="59" t="s">
        <v>2</v>
      </c>
      <c r="M15" s="60" t="s">
        <v>5</v>
      </c>
      <c r="N15" s="63" t="s">
        <v>4</v>
      </c>
      <c r="O15" s="56">
        <v>60947.6</v>
      </c>
      <c r="P15" s="62">
        <f>+P17+P19+P20</f>
        <v>66486.8</v>
      </c>
      <c r="Q15" s="62">
        <f>+Q17+Q19</f>
        <v>1976</v>
      </c>
      <c r="R15" s="93"/>
      <c r="S15" s="93"/>
      <c r="T15" s="93"/>
      <c r="U15" s="14"/>
    </row>
    <row r="16" spans="1:21" ht="60.75" customHeight="1" x14ac:dyDescent="0.2">
      <c r="A16" s="18"/>
      <c r="B16" s="92">
        <v>100</v>
      </c>
      <c r="C16" s="92"/>
      <c r="D16" s="92"/>
      <c r="E16" s="92"/>
      <c r="F16" s="92"/>
      <c r="G16" s="92"/>
      <c r="H16" s="92"/>
      <c r="I16" s="16">
        <v>0</v>
      </c>
      <c r="J16" s="58">
        <v>1</v>
      </c>
      <c r="K16" s="58">
        <v>4</v>
      </c>
      <c r="L16" s="59" t="s">
        <v>2</v>
      </c>
      <c r="M16" s="60">
        <v>100</v>
      </c>
      <c r="N16" s="61" t="s">
        <v>25</v>
      </c>
      <c r="O16" s="56">
        <v>49241.599999999999</v>
      </c>
      <c r="P16" s="62">
        <f>+P17</f>
        <v>65595.5</v>
      </c>
      <c r="Q16" s="62">
        <f>+Q17</f>
        <v>1976</v>
      </c>
      <c r="R16" s="93"/>
      <c r="S16" s="93"/>
      <c r="T16" s="93"/>
      <c r="U16" s="14"/>
    </row>
    <row r="17" spans="1:21" ht="33.75" customHeight="1" x14ac:dyDescent="0.2">
      <c r="A17" s="18"/>
      <c r="B17" s="92">
        <v>120</v>
      </c>
      <c r="C17" s="92"/>
      <c r="D17" s="92"/>
      <c r="E17" s="92"/>
      <c r="F17" s="92"/>
      <c r="G17" s="92"/>
      <c r="H17" s="92"/>
      <c r="I17" s="16">
        <v>0</v>
      </c>
      <c r="J17" s="58">
        <v>1</v>
      </c>
      <c r="K17" s="58">
        <v>4</v>
      </c>
      <c r="L17" s="59" t="s">
        <v>2</v>
      </c>
      <c r="M17" s="60">
        <v>120</v>
      </c>
      <c r="N17" s="63" t="s">
        <v>24</v>
      </c>
      <c r="O17" s="56">
        <v>49241.599999999999</v>
      </c>
      <c r="P17" s="62">
        <f>77885.8+1976+778.9-13336-1759.2+50</f>
        <v>65595.5</v>
      </c>
      <c r="Q17" s="62">
        <v>1976</v>
      </c>
      <c r="R17" s="93"/>
      <c r="S17" s="93"/>
      <c r="T17" s="93"/>
      <c r="U17" s="14"/>
    </row>
    <row r="18" spans="1:21" ht="35.25" customHeight="1" x14ac:dyDescent="0.2">
      <c r="A18" s="18"/>
      <c r="B18" s="92">
        <v>200</v>
      </c>
      <c r="C18" s="92"/>
      <c r="D18" s="92"/>
      <c r="E18" s="92"/>
      <c r="F18" s="92"/>
      <c r="G18" s="92"/>
      <c r="H18" s="92"/>
      <c r="I18" s="16">
        <v>0</v>
      </c>
      <c r="J18" s="58">
        <v>1</v>
      </c>
      <c r="K18" s="58">
        <v>4</v>
      </c>
      <c r="L18" s="59" t="s">
        <v>2</v>
      </c>
      <c r="M18" s="60">
        <v>200</v>
      </c>
      <c r="N18" s="61" t="s">
        <v>44</v>
      </c>
      <c r="O18" s="56">
        <v>8194</v>
      </c>
      <c r="P18" s="62">
        <f>+P19</f>
        <v>869.30000000000007</v>
      </c>
      <c r="Q18" s="62">
        <f>+Q19</f>
        <v>0</v>
      </c>
      <c r="R18" s="93"/>
      <c r="S18" s="93"/>
      <c r="T18" s="93"/>
      <c r="U18" s="14"/>
    </row>
    <row r="19" spans="1:21" ht="37.5" customHeight="1" x14ac:dyDescent="0.2">
      <c r="A19" s="18"/>
      <c r="B19" s="92">
        <v>240</v>
      </c>
      <c r="C19" s="92"/>
      <c r="D19" s="92"/>
      <c r="E19" s="92"/>
      <c r="F19" s="92"/>
      <c r="G19" s="92"/>
      <c r="H19" s="92"/>
      <c r="I19" s="16">
        <v>0</v>
      </c>
      <c r="J19" s="58">
        <v>1</v>
      </c>
      <c r="K19" s="58">
        <v>4</v>
      </c>
      <c r="L19" s="59" t="s">
        <v>2</v>
      </c>
      <c r="M19" s="60">
        <v>240</v>
      </c>
      <c r="N19" s="63" t="s">
        <v>3</v>
      </c>
      <c r="O19" s="56">
        <v>8194</v>
      </c>
      <c r="P19" s="62">
        <f>915.2+4.1-50</f>
        <v>869.30000000000007</v>
      </c>
      <c r="Q19" s="62">
        <v>0</v>
      </c>
      <c r="R19" s="93"/>
      <c r="S19" s="93"/>
      <c r="T19" s="93"/>
      <c r="U19" s="14"/>
    </row>
    <row r="20" spans="1:21" ht="20.25" customHeight="1" x14ac:dyDescent="0.2">
      <c r="A20" s="18"/>
      <c r="B20" s="92">
        <v>800</v>
      </c>
      <c r="C20" s="92"/>
      <c r="D20" s="92"/>
      <c r="E20" s="92"/>
      <c r="F20" s="92"/>
      <c r="G20" s="92"/>
      <c r="H20" s="92"/>
      <c r="I20" s="16">
        <v>0</v>
      </c>
      <c r="J20" s="58">
        <v>1</v>
      </c>
      <c r="K20" s="58">
        <v>4</v>
      </c>
      <c r="L20" s="59" t="s">
        <v>2</v>
      </c>
      <c r="M20" s="60">
        <v>800</v>
      </c>
      <c r="N20" s="61" t="s">
        <v>7</v>
      </c>
      <c r="O20" s="56">
        <v>695</v>
      </c>
      <c r="P20" s="62">
        <f>+P21</f>
        <v>22</v>
      </c>
      <c r="Q20" s="62">
        <v>0</v>
      </c>
      <c r="R20" s="93"/>
      <c r="S20" s="93"/>
      <c r="T20" s="93"/>
      <c r="U20" s="14"/>
    </row>
    <row r="21" spans="1:21" ht="20.25" customHeight="1" x14ac:dyDescent="0.2">
      <c r="A21" s="18"/>
      <c r="B21" s="83"/>
      <c r="C21" s="83"/>
      <c r="D21" s="83"/>
      <c r="E21" s="83"/>
      <c r="F21" s="83"/>
      <c r="G21" s="83"/>
      <c r="H21" s="83"/>
      <c r="I21" s="16"/>
      <c r="J21" s="58">
        <v>1</v>
      </c>
      <c r="K21" s="58">
        <v>4</v>
      </c>
      <c r="L21" s="59" t="s">
        <v>2</v>
      </c>
      <c r="M21" s="60">
        <v>850</v>
      </c>
      <c r="N21" s="63" t="s">
        <v>26</v>
      </c>
      <c r="O21" s="56">
        <v>695</v>
      </c>
      <c r="P21" s="62">
        <v>22</v>
      </c>
      <c r="Q21" s="62">
        <v>0</v>
      </c>
      <c r="R21" s="82"/>
      <c r="S21" s="82"/>
      <c r="T21" s="82"/>
      <c r="U21" s="14"/>
    </row>
    <row r="22" spans="1:21" ht="20.25" customHeight="1" x14ac:dyDescent="0.2">
      <c r="A22" s="18"/>
      <c r="B22" s="83"/>
      <c r="C22" s="83"/>
      <c r="D22" s="83"/>
      <c r="E22" s="83"/>
      <c r="F22" s="83"/>
      <c r="G22" s="83"/>
      <c r="H22" s="83"/>
      <c r="I22" s="16"/>
      <c r="J22" s="58">
        <v>1</v>
      </c>
      <c r="K22" s="58">
        <v>7</v>
      </c>
      <c r="L22" s="59"/>
      <c r="M22" s="60"/>
      <c r="N22" s="61" t="s">
        <v>57</v>
      </c>
      <c r="O22" s="56"/>
      <c r="P22" s="62">
        <f t="shared" ref="P22:Q24" si="0">+P23</f>
        <v>1301.9000000000001</v>
      </c>
      <c r="Q22" s="62">
        <f t="shared" si="0"/>
        <v>0</v>
      </c>
      <c r="R22" s="82"/>
      <c r="S22" s="82"/>
      <c r="T22" s="82"/>
      <c r="U22" s="14"/>
    </row>
    <row r="23" spans="1:21" ht="20.25" customHeight="1" x14ac:dyDescent="0.2">
      <c r="A23" s="18"/>
      <c r="B23" s="83"/>
      <c r="C23" s="83"/>
      <c r="D23" s="83"/>
      <c r="E23" s="83"/>
      <c r="F23" s="83"/>
      <c r="G23" s="83"/>
      <c r="H23" s="83"/>
      <c r="I23" s="16"/>
      <c r="J23" s="58">
        <v>1</v>
      </c>
      <c r="K23" s="58">
        <v>7</v>
      </c>
      <c r="L23" s="59" t="s">
        <v>2</v>
      </c>
      <c r="M23" s="60"/>
      <c r="N23" s="76" t="s">
        <v>4</v>
      </c>
      <c r="O23" s="56"/>
      <c r="P23" s="62">
        <f t="shared" si="0"/>
        <v>1301.9000000000001</v>
      </c>
      <c r="Q23" s="62">
        <f t="shared" si="0"/>
        <v>0</v>
      </c>
      <c r="R23" s="82"/>
      <c r="S23" s="82"/>
      <c r="T23" s="82"/>
      <c r="U23" s="14"/>
    </row>
    <row r="24" spans="1:21" ht="20.25" customHeight="1" x14ac:dyDescent="0.2">
      <c r="A24" s="18"/>
      <c r="B24" s="83"/>
      <c r="C24" s="83"/>
      <c r="D24" s="83"/>
      <c r="E24" s="83"/>
      <c r="F24" s="83"/>
      <c r="G24" s="83"/>
      <c r="H24" s="83"/>
      <c r="I24" s="16"/>
      <c r="J24" s="58">
        <v>1</v>
      </c>
      <c r="K24" s="58">
        <v>7</v>
      </c>
      <c r="L24" s="59" t="s">
        <v>2</v>
      </c>
      <c r="M24" s="60">
        <v>800</v>
      </c>
      <c r="N24" s="76" t="s">
        <v>7</v>
      </c>
      <c r="O24" s="56"/>
      <c r="P24" s="62">
        <f t="shared" si="0"/>
        <v>1301.9000000000001</v>
      </c>
      <c r="Q24" s="62">
        <f t="shared" si="0"/>
        <v>0</v>
      </c>
      <c r="R24" s="82"/>
      <c r="S24" s="82"/>
      <c r="T24" s="82"/>
      <c r="U24" s="14"/>
    </row>
    <row r="25" spans="1:21" ht="17.25" customHeight="1" x14ac:dyDescent="0.2">
      <c r="A25" s="18"/>
      <c r="B25" s="92">
        <v>850</v>
      </c>
      <c r="C25" s="92"/>
      <c r="D25" s="92"/>
      <c r="E25" s="92"/>
      <c r="F25" s="92"/>
      <c r="G25" s="92"/>
      <c r="H25" s="92"/>
      <c r="I25" s="16">
        <v>0</v>
      </c>
      <c r="J25" s="58">
        <v>1</v>
      </c>
      <c r="K25" s="58">
        <v>7</v>
      </c>
      <c r="L25" s="59" t="s">
        <v>2</v>
      </c>
      <c r="M25" s="60">
        <v>880</v>
      </c>
      <c r="N25" s="63" t="s">
        <v>58</v>
      </c>
      <c r="O25" s="56"/>
      <c r="P25" s="62">
        <f>650+152+500-0.1</f>
        <v>1301.9000000000001</v>
      </c>
      <c r="Q25" s="62">
        <v>0</v>
      </c>
      <c r="R25" s="93"/>
      <c r="S25" s="93"/>
      <c r="T25" s="93"/>
      <c r="U25" s="14"/>
    </row>
    <row r="26" spans="1:21" ht="17.25" customHeight="1" x14ac:dyDescent="0.2">
      <c r="A26" s="18"/>
      <c r="B26" s="48"/>
      <c r="C26" s="48"/>
      <c r="D26" s="48"/>
      <c r="E26" s="48"/>
      <c r="F26" s="48"/>
      <c r="G26" s="48"/>
      <c r="H26" s="48"/>
      <c r="I26" s="16"/>
      <c r="J26" s="52">
        <v>1</v>
      </c>
      <c r="K26" s="52">
        <v>11</v>
      </c>
      <c r="L26" s="74"/>
      <c r="M26" s="60"/>
      <c r="N26" s="75" t="s">
        <v>54</v>
      </c>
      <c r="O26" s="56"/>
      <c r="P26" s="57">
        <f t="shared" ref="P26:Q28" si="1">+P27</f>
        <v>50</v>
      </c>
      <c r="Q26" s="57">
        <f t="shared" si="1"/>
        <v>0</v>
      </c>
      <c r="R26" s="47"/>
      <c r="S26" s="47"/>
      <c r="T26" s="47"/>
      <c r="U26" s="14"/>
    </row>
    <row r="27" spans="1:21" ht="17.25" customHeight="1" x14ac:dyDescent="0.2">
      <c r="A27" s="18"/>
      <c r="B27" s="48"/>
      <c r="C27" s="48"/>
      <c r="D27" s="48"/>
      <c r="E27" s="48"/>
      <c r="F27" s="48"/>
      <c r="G27" s="48"/>
      <c r="H27" s="48"/>
      <c r="I27" s="16"/>
      <c r="J27" s="58">
        <v>1</v>
      </c>
      <c r="K27" s="58">
        <v>11</v>
      </c>
      <c r="L27" s="74">
        <v>9900000000</v>
      </c>
      <c r="M27" s="60"/>
      <c r="N27" s="76" t="s">
        <v>4</v>
      </c>
      <c r="O27" s="56"/>
      <c r="P27" s="62">
        <f t="shared" si="1"/>
        <v>50</v>
      </c>
      <c r="Q27" s="62">
        <f t="shared" si="1"/>
        <v>0</v>
      </c>
      <c r="R27" s="47"/>
      <c r="S27" s="47"/>
      <c r="T27" s="47"/>
      <c r="U27" s="14"/>
    </row>
    <row r="28" spans="1:21" ht="17.25" customHeight="1" x14ac:dyDescent="0.2">
      <c r="A28" s="18"/>
      <c r="B28" s="48"/>
      <c r="C28" s="48"/>
      <c r="D28" s="48"/>
      <c r="E28" s="48"/>
      <c r="F28" s="48"/>
      <c r="G28" s="48"/>
      <c r="H28" s="48"/>
      <c r="I28" s="16"/>
      <c r="J28" s="58">
        <v>1</v>
      </c>
      <c r="K28" s="58">
        <v>11</v>
      </c>
      <c r="L28" s="74">
        <v>9900000000</v>
      </c>
      <c r="M28" s="60">
        <v>800</v>
      </c>
      <c r="N28" s="76" t="s">
        <v>7</v>
      </c>
      <c r="O28" s="56"/>
      <c r="P28" s="62">
        <f t="shared" si="1"/>
        <v>50</v>
      </c>
      <c r="Q28" s="62">
        <f t="shared" si="1"/>
        <v>0</v>
      </c>
      <c r="R28" s="47"/>
      <c r="S28" s="47"/>
      <c r="T28" s="47"/>
      <c r="U28" s="14"/>
    </row>
    <row r="29" spans="1:21" ht="17.25" customHeight="1" x14ac:dyDescent="0.2">
      <c r="A29" s="18"/>
      <c r="B29" s="48"/>
      <c r="C29" s="48"/>
      <c r="D29" s="48"/>
      <c r="E29" s="48"/>
      <c r="F29" s="48"/>
      <c r="G29" s="48"/>
      <c r="H29" s="48"/>
      <c r="I29" s="16"/>
      <c r="J29" s="58">
        <v>1</v>
      </c>
      <c r="K29" s="58">
        <v>11</v>
      </c>
      <c r="L29" s="74">
        <v>9900000000</v>
      </c>
      <c r="M29" s="60">
        <v>870</v>
      </c>
      <c r="N29" s="76" t="s">
        <v>55</v>
      </c>
      <c r="O29" s="56"/>
      <c r="P29" s="62">
        <v>50</v>
      </c>
      <c r="Q29" s="62">
        <v>0</v>
      </c>
      <c r="R29" s="47"/>
      <c r="S29" s="47"/>
      <c r="T29" s="47"/>
      <c r="U29" s="14"/>
    </row>
    <row r="30" spans="1:21" ht="17.25" customHeight="1" x14ac:dyDescent="0.25">
      <c r="A30" s="18"/>
      <c r="B30" s="92">
        <v>113</v>
      </c>
      <c r="C30" s="92"/>
      <c r="D30" s="92"/>
      <c r="E30" s="92"/>
      <c r="F30" s="92"/>
      <c r="G30" s="92"/>
      <c r="H30" s="92"/>
      <c r="I30" s="16">
        <v>0</v>
      </c>
      <c r="J30" s="52">
        <v>1</v>
      </c>
      <c r="K30" s="52">
        <v>13</v>
      </c>
      <c r="L30" s="53" t="s">
        <v>5</v>
      </c>
      <c r="M30" s="54" t="s">
        <v>5</v>
      </c>
      <c r="N30" s="64" t="s">
        <v>23</v>
      </c>
      <c r="O30" s="36">
        <v>12149</v>
      </c>
      <c r="P30" s="57">
        <f>+P31</f>
        <v>50310.1</v>
      </c>
      <c r="Q30" s="57">
        <f>+Q31</f>
        <v>993</v>
      </c>
      <c r="R30" s="93"/>
      <c r="S30" s="93"/>
      <c r="T30" s="93"/>
      <c r="U30" s="14"/>
    </row>
    <row r="31" spans="1:21" ht="17.25" customHeight="1" x14ac:dyDescent="0.2">
      <c r="A31" s="18"/>
      <c r="B31" s="32"/>
      <c r="C31" s="32"/>
      <c r="D31" s="32"/>
      <c r="E31" s="32"/>
      <c r="F31" s="32"/>
      <c r="G31" s="32"/>
      <c r="H31" s="32"/>
      <c r="I31" s="16"/>
      <c r="J31" s="58">
        <v>1</v>
      </c>
      <c r="K31" s="58">
        <v>13</v>
      </c>
      <c r="L31" s="59" t="s">
        <v>2</v>
      </c>
      <c r="M31" s="60" t="s">
        <v>5</v>
      </c>
      <c r="N31" s="63" t="s">
        <v>4</v>
      </c>
      <c r="O31" s="56">
        <v>12149</v>
      </c>
      <c r="P31" s="62">
        <f>+P32+P34+P36</f>
        <v>50310.1</v>
      </c>
      <c r="Q31" s="62">
        <f>+Q32+Q34+Q36</f>
        <v>993</v>
      </c>
      <c r="R31" s="33"/>
      <c r="S31" s="33"/>
      <c r="T31" s="33"/>
      <c r="U31" s="14"/>
    </row>
    <row r="32" spans="1:21" ht="35.25" customHeight="1" x14ac:dyDescent="0.2">
      <c r="A32" s="18"/>
      <c r="B32" s="32"/>
      <c r="C32" s="32"/>
      <c r="D32" s="32"/>
      <c r="E32" s="32"/>
      <c r="F32" s="32"/>
      <c r="G32" s="32"/>
      <c r="H32" s="32"/>
      <c r="I32" s="16"/>
      <c r="J32" s="58">
        <v>1</v>
      </c>
      <c r="K32" s="58">
        <v>13</v>
      </c>
      <c r="L32" s="59" t="s">
        <v>2</v>
      </c>
      <c r="M32" s="60">
        <v>200</v>
      </c>
      <c r="N32" s="61" t="s">
        <v>44</v>
      </c>
      <c r="O32" s="56"/>
      <c r="P32" s="62">
        <f>+P33</f>
        <v>1677.6</v>
      </c>
      <c r="Q32" s="62">
        <v>0</v>
      </c>
      <c r="R32" s="33"/>
      <c r="S32" s="33"/>
      <c r="T32" s="33"/>
      <c r="U32" s="14"/>
    </row>
    <row r="33" spans="1:21" ht="32.25" customHeight="1" x14ac:dyDescent="0.2">
      <c r="A33" s="18"/>
      <c r="B33" s="32"/>
      <c r="C33" s="32"/>
      <c r="D33" s="32"/>
      <c r="E33" s="32"/>
      <c r="F33" s="32"/>
      <c r="G33" s="32"/>
      <c r="H33" s="32"/>
      <c r="I33" s="16"/>
      <c r="J33" s="58">
        <v>1</v>
      </c>
      <c r="K33" s="58">
        <v>13</v>
      </c>
      <c r="L33" s="59" t="s">
        <v>2</v>
      </c>
      <c r="M33" s="60">
        <v>240</v>
      </c>
      <c r="N33" s="63" t="s">
        <v>3</v>
      </c>
      <c r="O33" s="56"/>
      <c r="P33" s="62">
        <f>523.1+1516.5-346.4-15.6</f>
        <v>1677.6</v>
      </c>
      <c r="Q33" s="62">
        <v>0</v>
      </c>
      <c r="R33" s="33"/>
      <c r="S33" s="33"/>
      <c r="T33" s="33"/>
      <c r="U33" s="14"/>
    </row>
    <row r="34" spans="1:21" ht="36" customHeight="1" x14ac:dyDescent="0.2">
      <c r="A34" s="18"/>
      <c r="B34" s="92">
        <v>600</v>
      </c>
      <c r="C34" s="92"/>
      <c r="D34" s="92"/>
      <c r="E34" s="92"/>
      <c r="F34" s="92"/>
      <c r="G34" s="92"/>
      <c r="H34" s="92"/>
      <c r="I34" s="16">
        <v>0</v>
      </c>
      <c r="J34" s="58">
        <v>1</v>
      </c>
      <c r="K34" s="58">
        <v>13</v>
      </c>
      <c r="L34" s="59" t="s">
        <v>2</v>
      </c>
      <c r="M34" s="60">
        <v>600</v>
      </c>
      <c r="N34" s="61" t="s">
        <v>16</v>
      </c>
      <c r="O34" s="56">
        <v>11549</v>
      </c>
      <c r="P34" s="62">
        <f>+P35</f>
        <v>48303.5</v>
      </c>
      <c r="Q34" s="62">
        <f>+Q35</f>
        <v>993</v>
      </c>
      <c r="R34" s="93"/>
      <c r="S34" s="93"/>
      <c r="T34" s="93"/>
      <c r="U34" s="14"/>
    </row>
    <row r="35" spans="1:21" ht="20.25" customHeight="1" x14ac:dyDescent="0.2">
      <c r="A35" s="18"/>
      <c r="B35" s="92">
        <v>610</v>
      </c>
      <c r="C35" s="92"/>
      <c r="D35" s="92"/>
      <c r="E35" s="92"/>
      <c r="F35" s="92"/>
      <c r="G35" s="92"/>
      <c r="H35" s="92"/>
      <c r="I35" s="16">
        <v>0</v>
      </c>
      <c r="J35" s="58">
        <v>1</v>
      </c>
      <c r="K35" s="58">
        <v>13</v>
      </c>
      <c r="L35" s="59" t="s">
        <v>2</v>
      </c>
      <c r="M35" s="60">
        <v>610</v>
      </c>
      <c r="N35" s="63" t="s">
        <v>22</v>
      </c>
      <c r="O35" s="56">
        <v>11549</v>
      </c>
      <c r="P35" s="62">
        <f>30036.6+832.6+3107.6-307.6+200+13336+179.4+92.5+318.9+507.5</f>
        <v>48303.5</v>
      </c>
      <c r="Q35" s="62">
        <f>832.6+160.4</f>
        <v>993</v>
      </c>
      <c r="R35" s="93"/>
      <c r="S35" s="93"/>
      <c r="T35" s="93"/>
      <c r="U35" s="14"/>
    </row>
    <row r="36" spans="1:21" ht="19.5" customHeight="1" x14ac:dyDescent="0.2">
      <c r="A36" s="18"/>
      <c r="B36" s="92">
        <v>800</v>
      </c>
      <c r="C36" s="92"/>
      <c r="D36" s="92"/>
      <c r="E36" s="92"/>
      <c r="F36" s="92"/>
      <c r="G36" s="92"/>
      <c r="H36" s="92"/>
      <c r="I36" s="16">
        <v>0</v>
      </c>
      <c r="J36" s="58">
        <v>1</v>
      </c>
      <c r="K36" s="58">
        <v>13</v>
      </c>
      <c r="L36" s="59" t="s">
        <v>2</v>
      </c>
      <c r="M36" s="60">
        <v>800</v>
      </c>
      <c r="N36" s="61" t="s">
        <v>7</v>
      </c>
      <c r="O36" s="56">
        <v>600</v>
      </c>
      <c r="P36" s="62">
        <f>+P37+P38</f>
        <v>329</v>
      </c>
      <c r="Q36" s="62">
        <v>0</v>
      </c>
      <c r="R36" s="93"/>
      <c r="S36" s="93"/>
      <c r="T36" s="93"/>
      <c r="U36" s="14"/>
    </row>
    <row r="37" spans="1:21" ht="22.5" customHeight="1" x14ac:dyDescent="0.2">
      <c r="A37" s="18"/>
      <c r="B37" s="46"/>
      <c r="C37" s="46"/>
      <c r="D37" s="46"/>
      <c r="E37" s="46"/>
      <c r="F37" s="46"/>
      <c r="G37" s="46"/>
      <c r="H37" s="46"/>
      <c r="I37" s="16"/>
      <c r="J37" s="58">
        <v>1</v>
      </c>
      <c r="K37" s="58">
        <v>13</v>
      </c>
      <c r="L37" s="59" t="s">
        <v>2</v>
      </c>
      <c r="M37" s="60">
        <v>830</v>
      </c>
      <c r="N37" s="63" t="s">
        <v>26</v>
      </c>
      <c r="O37" s="56"/>
      <c r="P37" s="62">
        <v>0.3</v>
      </c>
      <c r="Q37" s="62">
        <v>0</v>
      </c>
      <c r="R37" s="45"/>
      <c r="S37" s="45"/>
      <c r="T37" s="45"/>
      <c r="U37" s="14"/>
    </row>
    <row r="38" spans="1:21" ht="22.5" customHeight="1" x14ac:dyDescent="0.2">
      <c r="A38" s="18"/>
      <c r="B38" s="91"/>
      <c r="C38" s="91"/>
      <c r="D38" s="91"/>
      <c r="E38" s="91"/>
      <c r="F38" s="91"/>
      <c r="G38" s="91"/>
      <c r="H38" s="91"/>
      <c r="I38" s="16"/>
      <c r="J38" s="58">
        <v>1</v>
      </c>
      <c r="K38" s="58">
        <v>13</v>
      </c>
      <c r="L38" s="59" t="s">
        <v>2</v>
      </c>
      <c r="M38" s="60">
        <v>850</v>
      </c>
      <c r="N38" s="63" t="s">
        <v>26</v>
      </c>
      <c r="O38" s="56"/>
      <c r="P38" s="62">
        <f>0.1+200+132.4-0.3-3.5</f>
        <v>328.7</v>
      </c>
      <c r="Q38" s="62">
        <v>0</v>
      </c>
      <c r="R38" s="90"/>
      <c r="S38" s="90"/>
      <c r="T38" s="90"/>
      <c r="U38" s="14"/>
    </row>
    <row r="39" spans="1:21" ht="19.5" customHeight="1" x14ac:dyDescent="0.2">
      <c r="A39" s="18"/>
      <c r="B39" s="94">
        <v>200</v>
      </c>
      <c r="C39" s="94"/>
      <c r="D39" s="94"/>
      <c r="E39" s="94"/>
      <c r="F39" s="94"/>
      <c r="G39" s="94"/>
      <c r="H39" s="94"/>
      <c r="I39" s="16">
        <v>0</v>
      </c>
      <c r="J39" s="52">
        <v>2</v>
      </c>
      <c r="K39" s="52" t="s">
        <v>5</v>
      </c>
      <c r="L39" s="53" t="s">
        <v>5</v>
      </c>
      <c r="M39" s="54" t="s">
        <v>5</v>
      </c>
      <c r="N39" s="64" t="s">
        <v>21</v>
      </c>
      <c r="O39" s="56">
        <v>129.9</v>
      </c>
      <c r="P39" s="57">
        <f>+P40</f>
        <v>3.5</v>
      </c>
      <c r="Q39" s="57">
        <v>0</v>
      </c>
      <c r="R39" s="95"/>
      <c r="S39" s="95"/>
      <c r="T39" s="95"/>
      <c r="U39" s="14"/>
    </row>
    <row r="40" spans="1:21" ht="19.5" customHeight="1" x14ac:dyDescent="0.2">
      <c r="A40" s="18"/>
      <c r="B40" s="92">
        <v>204</v>
      </c>
      <c r="C40" s="92"/>
      <c r="D40" s="92"/>
      <c r="E40" s="92"/>
      <c r="F40" s="92"/>
      <c r="G40" s="92"/>
      <c r="H40" s="92"/>
      <c r="I40" s="16">
        <v>0</v>
      </c>
      <c r="J40" s="58">
        <v>2</v>
      </c>
      <c r="K40" s="58">
        <v>4</v>
      </c>
      <c r="L40" s="59" t="s">
        <v>5</v>
      </c>
      <c r="M40" s="60" t="s">
        <v>5</v>
      </c>
      <c r="N40" s="63" t="s">
        <v>20</v>
      </c>
      <c r="O40" s="56">
        <v>129.9</v>
      </c>
      <c r="P40" s="62">
        <f>+P41</f>
        <v>3.5</v>
      </c>
      <c r="Q40" s="62">
        <v>0</v>
      </c>
      <c r="R40" s="93"/>
      <c r="S40" s="93"/>
      <c r="T40" s="93"/>
      <c r="U40" s="14"/>
    </row>
    <row r="41" spans="1:21" ht="23.25" customHeight="1" x14ac:dyDescent="0.2">
      <c r="A41" s="18"/>
      <c r="B41" s="92" t="s">
        <v>2</v>
      </c>
      <c r="C41" s="92"/>
      <c r="D41" s="92"/>
      <c r="E41" s="92"/>
      <c r="F41" s="92"/>
      <c r="G41" s="92"/>
      <c r="H41" s="92"/>
      <c r="I41" s="16">
        <v>0</v>
      </c>
      <c r="J41" s="58">
        <v>2</v>
      </c>
      <c r="K41" s="58">
        <v>4</v>
      </c>
      <c r="L41" s="59" t="s">
        <v>2</v>
      </c>
      <c r="M41" s="60" t="s">
        <v>5</v>
      </c>
      <c r="N41" s="61" t="s">
        <v>4</v>
      </c>
      <c r="O41" s="56">
        <v>129.9</v>
      </c>
      <c r="P41" s="62">
        <f>+P42</f>
        <v>3.5</v>
      </c>
      <c r="Q41" s="62">
        <v>0</v>
      </c>
      <c r="R41" s="93"/>
      <c r="S41" s="93"/>
      <c r="T41" s="93"/>
      <c r="U41" s="14"/>
    </row>
    <row r="42" spans="1:21" ht="36.75" customHeight="1" x14ac:dyDescent="0.2">
      <c r="A42" s="18"/>
      <c r="B42" s="92">
        <v>200</v>
      </c>
      <c r="C42" s="92"/>
      <c r="D42" s="92"/>
      <c r="E42" s="92"/>
      <c r="F42" s="92"/>
      <c r="G42" s="92"/>
      <c r="H42" s="92"/>
      <c r="I42" s="16">
        <v>0</v>
      </c>
      <c r="J42" s="58">
        <v>2</v>
      </c>
      <c r="K42" s="58">
        <v>4</v>
      </c>
      <c r="L42" s="59" t="s">
        <v>2</v>
      </c>
      <c r="M42" s="60">
        <v>200</v>
      </c>
      <c r="N42" s="61" t="s">
        <v>44</v>
      </c>
      <c r="O42" s="56">
        <v>129.9</v>
      </c>
      <c r="P42" s="62">
        <f>+P43</f>
        <v>3.5</v>
      </c>
      <c r="Q42" s="62">
        <v>0</v>
      </c>
      <c r="R42" s="93"/>
      <c r="S42" s="93"/>
      <c r="T42" s="93"/>
      <c r="U42" s="14"/>
    </row>
    <row r="43" spans="1:21" ht="37.5" customHeight="1" x14ac:dyDescent="0.2">
      <c r="A43" s="18"/>
      <c r="B43" s="92">
        <v>240</v>
      </c>
      <c r="C43" s="92"/>
      <c r="D43" s="92"/>
      <c r="E43" s="92"/>
      <c r="F43" s="92"/>
      <c r="G43" s="92"/>
      <c r="H43" s="92"/>
      <c r="I43" s="16">
        <v>0</v>
      </c>
      <c r="J43" s="58">
        <v>2</v>
      </c>
      <c r="K43" s="58">
        <v>4</v>
      </c>
      <c r="L43" s="59" t="s">
        <v>2</v>
      </c>
      <c r="M43" s="60">
        <v>240</v>
      </c>
      <c r="N43" s="61" t="s">
        <v>3</v>
      </c>
      <c r="O43" s="56">
        <v>129.9</v>
      </c>
      <c r="P43" s="62">
        <f>180-152-28+3.5</f>
        <v>3.5</v>
      </c>
      <c r="Q43" s="62">
        <v>0</v>
      </c>
      <c r="R43" s="93"/>
      <c r="S43" s="93"/>
      <c r="T43" s="93"/>
      <c r="U43" s="14"/>
    </row>
    <row r="44" spans="1:21" ht="38.25" customHeight="1" x14ac:dyDescent="0.2">
      <c r="A44" s="18"/>
      <c r="B44" s="94">
        <v>300</v>
      </c>
      <c r="C44" s="94"/>
      <c r="D44" s="94"/>
      <c r="E44" s="94"/>
      <c r="F44" s="94"/>
      <c r="G44" s="94"/>
      <c r="H44" s="94"/>
      <c r="I44" s="16">
        <v>0</v>
      </c>
      <c r="J44" s="52">
        <v>3</v>
      </c>
      <c r="K44" s="52" t="s">
        <v>5</v>
      </c>
      <c r="L44" s="53" t="s">
        <v>5</v>
      </c>
      <c r="M44" s="54" t="s">
        <v>5</v>
      </c>
      <c r="N44" s="55" t="s">
        <v>19</v>
      </c>
      <c r="O44" s="56">
        <v>2449.4</v>
      </c>
      <c r="P44" s="57">
        <f>+P45</f>
        <v>122.4</v>
      </c>
      <c r="Q44" s="57">
        <v>0</v>
      </c>
      <c r="R44" s="95"/>
      <c r="S44" s="95"/>
      <c r="T44" s="95"/>
      <c r="U44" s="14"/>
    </row>
    <row r="45" spans="1:21" ht="32.25" customHeight="1" x14ac:dyDescent="0.2">
      <c r="A45" s="18"/>
      <c r="B45" s="92">
        <v>309</v>
      </c>
      <c r="C45" s="92"/>
      <c r="D45" s="92"/>
      <c r="E45" s="92"/>
      <c r="F45" s="92"/>
      <c r="G45" s="92"/>
      <c r="H45" s="92"/>
      <c r="I45" s="16">
        <v>0</v>
      </c>
      <c r="J45" s="58">
        <v>3</v>
      </c>
      <c r="K45" s="58">
        <v>9</v>
      </c>
      <c r="L45" s="59" t="s">
        <v>5</v>
      </c>
      <c r="M45" s="60" t="s">
        <v>5</v>
      </c>
      <c r="N45" s="61" t="s">
        <v>18</v>
      </c>
      <c r="O45" s="56">
        <v>487.4</v>
      </c>
      <c r="P45" s="62">
        <f>+P48+P49</f>
        <v>122.4</v>
      </c>
      <c r="Q45" s="62">
        <v>0</v>
      </c>
      <c r="R45" s="93"/>
      <c r="S45" s="93"/>
      <c r="T45" s="93"/>
      <c r="U45" s="14"/>
    </row>
    <row r="46" spans="1:21" ht="21" customHeight="1" x14ac:dyDescent="0.2">
      <c r="A46" s="18"/>
      <c r="B46" s="92" t="s">
        <v>2</v>
      </c>
      <c r="C46" s="92"/>
      <c r="D46" s="92"/>
      <c r="E46" s="92"/>
      <c r="F46" s="92"/>
      <c r="G46" s="92"/>
      <c r="H46" s="92"/>
      <c r="I46" s="16">
        <v>0</v>
      </c>
      <c r="J46" s="58">
        <v>3</v>
      </c>
      <c r="K46" s="58">
        <v>9</v>
      </c>
      <c r="L46" s="59" t="s">
        <v>2</v>
      </c>
      <c r="M46" s="60" t="s">
        <v>5</v>
      </c>
      <c r="N46" s="63" t="s">
        <v>4</v>
      </c>
      <c r="O46" s="56">
        <v>487.4</v>
      </c>
      <c r="P46" s="62">
        <f>+P48+P49</f>
        <v>122.4</v>
      </c>
      <c r="Q46" s="62">
        <v>0</v>
      </c>
      <c r="R46" s="93"/>
      <c r="S46" s="93"/>
      <c r="T46" s="93"/>
      <c r="U46" s="14"/>
    </row>
    <row r="47" spans="1:21" ht="34.5" customHeight="1" x14ac:dyDescent="0.2">
      <c r="A47" s="18"/>
      <c r="B47" s="92">
        <v>200</v>
      </c>
      <c r="C47" s="92"/>
      <c r="D47" s="92"/>
      <c r="E47" s="92"/>
      <c r="F47" s="92"/>
      <c r="G47" s="92"/>
      <c r="H47" s="92"/>
      <c r="I47" s="16">
        <v>0</v>
      </c>
      <c r="J47" s="58">
        <v>3</v>
      </c>
      <c r="K47" s="58">
        <v>9</v>
      </c>
      <c r="L47" s="59" t="s">
        <v>2</v>
      </c>
      <c r="M47" s="60">
        <v>200</v>
      </c>
      <c r="N47" s="61" t="s">
        <v>44</v>
      </c>
      <c r="O47" s="56">
        <v>487.4</v>
      </c>
      <c r="P47" s="62">
        <f>+P48+P49</f>
        <v>122.4</v>
      </c>
      <c r="Q47" s="62">
        <v>0</v>
      </c>
      <c r="R47" s="93"/>
      <c r="S47" s="93"/>
      <c r="T47" s="93"/>
      <c r="U47" s="14"/>
    </row>
    <row r="48" spans="1:21" ht="32.25" customHeight="1" x14ac:dyDescent="0.2">
      <c r="A48" s="18"/>
      <c r="B48" s="92">
        <v>230</v>
      </c>
      <c r="C48" s="92"/>
      <c r="D48" s="92"/>
      <c r="E48" s="92"/>
      <c r="F48" s="92"/>
      <c r="G48" s="92"/>
      <c r="H48" s="92"/>
      <c r="I48" s="16">
        <v>0</v>
      </c>
      <c r="J48" s="58">
        <v>3</v>
      </c>
      <c r="K48" s="58">
        <v>9</v>
      </c>
      <c r="L48" s="59" t="s">
        <v>2</v>
      </c>
      <c r="M48" s="60">
        <v>230</v>
      </c>
      <c r="N48" s="63" t="s">
        <v>17</v>
      </c>
      <c r="O48" s="56">
        <v>17.399999999999999</v>
      </c>
      <c r="P48" s="62">
        <v>17.399999999999999</v>
      </c>
      <c r="Q48" s="62">
        <v>0</v>
      </c>
      <c r="R48" s="93"/>
      <c r="S48" s="93"/>
      <c r="T48" s="93"/>
      <c r="U48" s="14"/>
    </row>
    <row r="49" spans="1:21" ht="39.75" customHeight="1" x14ac:dyDescent="0.2">
      <c r="A49" s="18"/>
      <c r="B49" s="92">
        <v>240</v>
      </c>
      <c r="C49" s="92"/>
      <c r="D49" s="92"/>
      <c r="E49" s="92"/>
      <c r="F49" s="92"/>
      <c r="G49" s="92"/>
      <c r="H49" s="92"/>
      <c r="I49" s="16">
        <v>0</v>
      </c>
      <c r="J49" s="58">
        <v>3</v>
      </c>
      <c r="K49" s="58">
        <v>9</v>
      </c>
      <c r="L49" s="59" t="s">
        <v>2</v>
      </c>
      <c r="M49" s="60">
        <v>240</v>
      </c>
      <c r="N49" s="61" t="s">
        <v>3</v>
      </c>
      <c r="O49" s="56">
        <v>470</v>
      </c>
      <c r="P49" s="62">
        <f>82.6+22.4</f>
        <v>105</v>
      </c>
      <c r="Q49" s="62">
        <v>0</v>
      </c>
      <c r="R49" s="93"/>
      <c r="S49" s="93"/>
      <c r="T49" s="93"/>
      <c r="U49" s="14"/>
    </row>
    <row r="50" spans="1:21" ht="21" customHeight="1" x14ac:dyDescent="0.25">
      <c r="A50" s="18"/>
      <c r="B50" s="34"/>
      <c r="C50" s="34"/>
      <c r="D50" s="34"/>
      <c r="E50" s="34"/>
      <c r="F50" s="34"/>
      <c r="G50" s="34"/>
      <c r="H50" s="34"/>
      <c r="I50" s="16"/>
      <c r="J50" s="52">
        <v>4</v>
      </c>
      <c r="K50" s="52"/>
      <c r="L50" s="53"/>
      <c r="M50" s="54"/>
      <c r="N50" s="64" t="s">
        <v>43</v>
      </c>
      <c r="O50" s="36"/>
      <c r="P50" s="57">
        <f t="shared" ref="P50:Q53" si="2">+P51</f>
        <v>54650.799999999996</v>
      </c>
      <c r="Q50" s="57">
        <f t="shared" si="2"/>
        <v>45755.1</v>
      </c>
      <c r="R50" s="35"/>
      <c r="S50" s="35"/>
      <c r="T50" s="35"/>
      <c r="U50" s="14"/>
    </row>
    <row r="51" spans="1:21" ht="18" customHeight="1" x14ac:dyDescent="0.2">
      <c r="A51" s="18"/>
      <c r="B51" s="34"/>
      <c r="C51" s="34"/>
      <c r="D51" s="34"/>
      <c r="E51" s="34"/>
      <c r="F51" s="34"/>
      <c r="G51" s="34"/>
      <c r="H51" s="34"/>
      <c r="I51" s="16"/>
      <c r="J51" s="58">
        <v>4</v>
      </c>
      <c r="K51" s="58">
        <v>9</v>
      </c>
      <c r="L51" s="59"/>
      <c r="M51" s="60"/>
      <c r="N51" s="61" t="s">
        <v>45</v>
      </c>
      <c r="O51" s="56"/>
      <c r="P51" s="62">
        <f t="shared" si="2"/>
        <v>54650.799999999996</v>
      </c>
      <c r="Q51" s="62">
        <f t="shared" si="2"/>
        <v>45755.1</v>
      </c>
      <c r="R51" s="35"/>
      <c r="S51" s="35"/>
      <c r="T51" s="35"/>
      <c r="U51" s="14"/>
    </row>
    <row r="52" spans="1:21" ht="62.25" customHeight="1" x14ac:dyDescent="0.2">
      <c r="A52" s="18"/>
      <c r="B52" s="37"/>
      <c r="C52" s="37"/>
      <c r="D52" s="37"/>
      <c r="E52" s="37"/>
      <c r="F52" s="37"/>
      <c r="G52" s="37"/>
      <c r="H52" s="37"/>
      <c r="I52" s="16"/>
      <c r="J52" s="58">
        <v>4</v>
      </c>
      <c r="K52" s="58">
        <v>9</v>
      </c>
      <c r="L52" s="59" t="s">
        <v>52</v>
      </c>
      <c r="M52" s="60"/>
      <c r="N52" s="61" t="s">
        <v>53</v>
      </c>
      <c r="O52" s="56"/>
      <c r="P52" s="62">
        <f t="shared" si="2"/>
        <v>54650.799999999996</v>
      </c>
      <c r="Q52" s="62">
        <f t="shared" si="2"/>
        <v>45755.1</v>
      </c>
      <c r="R52" s="38"/>
      <c r="S52" s="38"/>
      <c r="T52" s="38"/>
      <c r="U52" s="14"/>
    </row>
    <row r="53" spans="1:21" ht="29.25" customHeight="1" x14ac:dyDescent="0.2">
      <c r="A53" s="18"/>
      <c r="B53" s="34"/>
      <c r="C53" s="34"/>
      <c r="D53" s="34"/>
      <c r="E53" s="34"/>
      <c r="F53" s="34"/>
      <c r="G53" s="34"/>
      <c r="H53" s="34"/>
      <c r="I53" s="16"/>
      <c r="J53" s="58">
        <v>4</v>
      </c>
      <c r="K53" s="58">
        <v>9</v>
      </c>
      <c r="L53" s="59" t="s">
        <v>52</v>
      </c>
      <c r="M53" s="60">
        <v>600</v>
      </c>
      <c r="N53" s="63" t="s">
        <v>16</v>
      </c>
      <c r="O53" s="56"/>
      <c r="P53" s="62">
        <f t="shared" si="2"/>
        <v>54650.799999999996</v>
      </c>
      <c r="Q53" s="62">
        <f t="shared" si="2"/>
        <v>45755.1</v>
      </c>
      <c r="R53" s="35"/>
      <c r="S53" s="35"/>
      <c r="T53" s="35"/>
      <c r="U53" s="14"/>
    </row>
    <row r="54" spans="1:21" ht="25.5" customHeight="1" x14ac:dyDescent="0.2">
      <c r="A54" s="18"/>
      <c r="B54" s="34"/>
      <c r="C54" s="34"/>
      <c r="D54" s="34"/>
      <c r="E54" s="34"/>
      <c r="F54" s="34"/>
      <c r="G54" s="34"/>
      <c r="H54" s="34"/>
      <c r="I54" s="16"/>
      <c r="J54" s="58">
        <v>4</v>
      </c>
      <c r="K54" s="58">
        <v>9</v>
      </c>
      <c r="L54" s="59" t="s">
        <v>52</v>
      </c>
      <c r="M54" s="60">
        <v>610</v>
      </c>
      <c r="N54" s="63" t="s">
        <v>22</v>
      </c>
      <c r="O54" s="56"/>
      <c r="P54" s="62">
        <f>7000+38755.1+7000+2402.7+0.5-507.5</f>
        <v>54650.799999999996</v>
      </c>
      <c r="Q54" s="62">
        <f>38755.1+7000</f>
        <v>45755.1</v>
      </c>
      <c r="R54" s="35"/>
      <c r="S54" s="35"/>
      <c r="T54" s="35"/>
      <c r="U54" s="14"/>
    </row>
    <row r="55" spans="1:21" ht="27" customHeight="1" x14ac:dyDescent="0.2">
      <c r="A55" s="18"/>
      <c r="B55" s="94">
        <v>500</v>
      </c>
      <c r="C55" s="94"/>
      <c r="D55" s="94"/>
      <c r="E55" s="94"/>
      <c r="F55" s="94"/>
      <c r="G55" s="94"/>
      <c r="H55" s="94"/>
      <c r="I55" s="16">
        <v>0</v>
      </c>
      <c r="J55" s="52">
        <v>5</v>
      </c>
      <c r="K55" s="52" t="s">
        <v>5</v>
      </c>
      <c r="L55" s="53" t="s">
        <v>5</v>
      </c>
      <c r="M55" s="54" t="s">
        <v>5</v>
      </c>
      <c r="N55" s="55" t="s">
        <v>15</v>
      </c>
      <c r="O55" s="56">
        <v>56463.5</v>
      </c>
      <c r="P55" s="57">
        <f>+P56</f>
        <v>66385.670000000013</v>
      </c>
      <c r="Q55" s="57">
        <f>+Q56</f>
        <v>13943.470000000001</v>
      </c>
      <c r="R55" s="95"/>
      <c r="S55" s="95"/>
      <c r="T55" s="95"/>
      <c r="U55" s="14"/>
    </row>
    <row r="56" spans="1:21" ht="18.75" customHeight="1" x14ac:dyDescent="0.2">
      <c r="A56" s="18"/>
      <c r="B56" s="92">
        <v>503</v>
      </c>
      <c r="C56" s="92"/>
      <c r="D56" s="92"/>
      <c r="E56" s="92"/>
      <c r="F56" s="92"/>
      <c r="G56" s="92"/>
      <c r="H56" s="92"/>
      <c r="I56" s="16">
        <v>0</v>
      </c>
      <c r="J56" s="58">
        <v>5</v>
      </c>
      <c r="K56" s="58">
        <v>3</v>
      </c>
      <c r="L56" s="59" t="s">
        <v>5</v>
      </c>
      <c r="M56" s="60" t="s">
        <v>5</v>
      </c>
      <c r="N56" s="61" t="s">
        <v>14</v>
      </c>
      <c r="O56" s="56">
        <v>56463.5</v>
      </c>
      <c r="P56" s="62">
        <f>+P57+P63+P60</f>
        <v>66385.670000000013</v>
      </c>
      <c r="Q56" s="62">
        <f>+Q57+Q63+Q60</f>
        <v>13943.470000000001</v>
      </c>
      <c r="R56" s="93"/>
      <c r="S56" s="93"/>
      <c r="T56" s="93"/>
      <c r="U56" s="14"/>
    </row>
    <row r="57" spans="1:21" ht="35.25" customHeight="1" x14ac:dyDescent="0.2">
      <c r="A57" s="18"/>
      <c r="B57" s="43"/>
      <c r="C57" s="43"/>
      <c r="D57" s="43"/>
      <c r="E57" s="43"/>
      <c r="F57" s="43"/>
      <c r="G57" s="43"/>
      <c r="H57" s="43"/>
      <c r="I57" s="16"/>
      <c r="J57" s="58">
        <v>5</v>
      </c>
      <c r="K57" s="58">
        <v>3</v>
      </c>
      <c r="L57" s="59" t="s">
        <v>50</v>
      </c>
      <c r="M57" s="60"/>
      <c r="N57" s="61" t="s">
        <v>51</v>
      </c>
      <c r="O57" s="56"/>
      <c r="P57" s="62">
        <f>+P58</f>
        <v>11945.970000000001</v>
      </c>
      <c r="Q57" s="62">
        <f>+Q58</f>
        <v>11348.67</v>
      </c>
      <c r="R57" s="44"/>
      <c r="S57" s="44"/>
      <c r="T57" s="44"/>
      <c r="U57" s="14"/>
    </row>
    <row r="58" spans="1:21" ht="32.25" customHeight="1" x14ac:dyDescent="0.2">
      <c r="A58" s="18"/>
      <c r="B58" s="43"/>
      <c r="C58" s="43"/>
      <c r="D58" s="43"/>
      <c r="E58" s="43"/>
      <c r="F58" s="43"/>
      <c r="G58" s="43"/>
      <c r="H58" s="43"/>
      <c r="I58" s="16"/>
      <c r="J58" s="58">
        <v>5</v>
      </c>
      <c r="K58" s="58">
        <v>3</v>
      </c>
      <c r="L58" s="59" t="s">
        <v>50</v>
      </c>
      <c r="M58" s="60">
        <v>600</v>
      </c>
      <c r="N58" s="63" t="s">
        <v>16</v>
      </c>
      <c r="O58" s="56"/>
      <c r="P58" s="62">
        <f>+P59</f>
        <v>11945.970000000001</v>
      </c>
      <c r="Q58" s="62">
        <f>+Q59</f>
        <v>11348.67</v>
      </c>
      <c r="R58" s="44"/>
      <c r="S58" s="44"/>
      <c r="T58" s="44"/>
      <c r="U58" s="14"/>
    </row>
    <row r="59" spans="1:21" ht="30.75" customHeight="1" x14ac:dyDescent="0.2">
      <c r="A59" s="18"/>
      <c r="B59" s="43"/>
      <c r="C59" s="43"/>
      <c r="D59" s="43"/>
      <c r="E59" s="43"/>
      <c r="F59" s="43"/>
      <c r="G59" s="43"/>
      <c r="H59" s="43"/>
      <c r="I59" s="16"/>
      <c r="J59" s="58">
        <v>5</v>
      </c>
      <c r="K59" s="58">
        <v>3</v>
      </c>
      <c r="L59" s="59" t="s">
        <v>50</v>
      </c>
      <c r="M59" s="60">
        <v>610</v>
      </c>
      <c r="N59" s="63" t="s">
        <v>22</v>
      </c>
      <c r="O59" s="56"/>
      <c r="P59" s="62">
        <f>6000-3000+11348.67-2402.7</f>
        <v>11945.970000000001</v>
      </c>
      <c r="Q59" s="62">
        <v>11348.67</v>
      </c>
      <c r="R59" s="44"/>
      <c r="S59" s="44"/>
      <c r="T59" s="44"/>
      <c r="U59" s="14"/>
    </row>
    <row r="60" spans="1:21" ht="66.75" customHeight="1" x14ac:dyDescent="0.2">
      <c r="A60" s="18"/>
      <c r="B60" s="78"/>
      <c r="C60" s="78"/>
      <c r="D60" s="78"/>
      <c r="E60" s="78"/>
      <c r="F60" s="78"/>
      <c r="G60" s="78"/>
      <c r="H60" s="78"/>
      <c r="I60" s="16"/>
      <c r="J60" s="58">
        <v>5</v>
      </c>
      <c r="K60" s="58">
        <v>3</v>
      </c>
      <c r="L60" s="59" t="s">
        <v>52</v>
      </c>
      <c r="M60" s="60"/>
      <c r="N60" s="61" t="s">
        <v>53</v>
      </c>
      <c r="O60" s="56"/>
      <c r="P60" s="62">
        <f>+P61</f>
        <v>42301.100000000006</v>
      </c>
      <c r="Q60" s="62">
        <v>0</v>
      </c>
      <c r="R60" s="77"/>
      <c r="S60" s="77"/>
      <c r="T60" s="77"/>
      <c r="U60" s="14"/>
    </row>
    <row r="61" spans="1:21" ht="47.25" customHeight="1" x14ac:dyDescent="0.2">
      <c r="A61" s="18"/>
      <c r="B61" s="78"/>
      <c r="C61" s="78"/>
      <c r="D61" s="78"/>
      <c r="E61" s="78"/>
      <c r="F61" s="78"/>
      <c r="G61" s="78"/>
      <c r="H61" s="78"/>
      <c r="I61" s="16"/>
      <c r="J61" s="58">
        <v>5</v>
      </c>
      <c r="K61" s="58">
        <v>3</v>
      </c>
      <c r="L61" s="59" t="s">
        <v>52</v>
      </c>
      <c r="M61" s="60">
        <v>600</v>
      </c>
      <c r="N61" s="63" t="s">
        <v>16</v>
      </c>
      <c r="O61" s="56"/>
      <c r="P61" s="62">
        <f>+P62</f>
        <v>42301.100000000006</v>
      </c>
      <c r="Q61" s="62">
        <v>0</v>
      </c>
      <c r="R61" s="77"/>
      <c r="S61" s="77"/>
      <c r="T61" s="77"/>
      <c r="U61" s="14"/>
    </row>
    <row r="62" spans="1:21" ht="30.75" customHeight="1" x14ac:dyDescent="0.2">
      <c r="A62" s="18"/>
      <c r="B62" s="78"/>
      <c r="C62" s="78"/>
      <c r="D62" s="78"/>
      <c r="E62" s="78"/>
      <c r="F62" s="78"/>
      <c r="G62" s="78"/>
      <c r="H62" s="78"/>
      <c r="I62" s="16"/>
      <c r="J62" s="58">
        <v>5</v>
      </c>
      <c r="K62" s="58">
        <v>3</v>
      </c>
      <c r="L62" s="59" t="s">
        <v>52</v>
      </c>
      <c r="M62" s="60">
        <v>610</v>
      </c>
      <c r="N62" s="63" t="s">
        <v>22</v>
      </c>
      <c r="O62" s="56"/>
      <c r="P62" s="62">
        <f>37143.3+3000+5182.8+200-200-500-2206.1-318.9</f>
        <v>42301.100000000006</v>
      </c>
      <c r="Q62" s="62">
        <v>0</v>
      </c>
      <c r="R62" s="77"/>
      <c r="S62" s="77"/>
      <c r="T62" s="77"/>
      <c r="U62" s="14"/>
    </row>
    <row r="63" spans="1:21" ht="24" customHeight="1" x14ac:dyDescent="0.2">
      <c r="A63" s="18"/>
      <c r="B63" s="92" t="s">
        <v>2</v>
      </c>
      <c r="C63" s="92"/>
      <c r="D63" s="92"/>
      <c r="E63" s="92"/>
      <c r="F63" s="92"/>
      <c r="G63" s="92"/>
      <c r="H63" s="92"/>
      <c r="I63" s="16">
        <v>0</v>
      </c>
      <c r="J63" s="58">
        <v>5</v>
      </c>
      <c r="K63" s="58">
        <v>3</v>
      </c>
      <c r="L63" s="59" t="s">
        <v>2</v>
      </c>
      <c r="M63" s="60" t="s">
        <v>5</v>
      </c>
      <c r="N63" s="61" t="s">
        <v>4</v>
      </c>
      <c r="O63" s="56">
        <v>56463.5</v>
      </c>
      <c r="P63" s="62">
        <f>+P64+P66+P68</f>
        <v>12138.600000000002</v>
      </c>
      <c r="Q63" s="62">
        <f>+Q64+Q66+Q68</f>
        <v>2594.8000000000006</v>
      </c>
      <c r="R63" s="93"/>
      <c r="S63" s="93"/>
      <c r="T63" s="93"/>
      <c r="U63" s="14"/>
    </row>
    <row r="64" spans="1:21" ht="42" customHeight="1" x14ac:dyDescent="0.2">
      <c r="A64" s="18"/>
      <c r="B64" s="89"/>
      <c r="C64" s="89"/>
      <c r="D64" s="89"/>
      <c r="E64" s="89"/>
      <c r="F64" s="89"/>
      <c r="G64" s="89"/>
      <c r="H64" s="89"/>
      <c r="I64" s="16"/>
      <c r="J64" s="58">
        <v>5</v>
      </c>
      <c r="K64" s="58">
        <v>3</v>
      </c>
      <c r="L64" s="59" t="s">
        <v>2</v>
      </c>
      <c r="M64" s="60">
        <v>200</v>
      </c>
      <c r="N64" s="61" t="s">
        <v>44</v>
      </c>
      <c r="O64" s="56"/>
      <c r="P64" s="62">
        <f>+P65</f>
        <v>2663.8</v>
      </c>
      <c r="Q64" s="62">
        <f>+Q65</f>
        <v>2252.4000000000005</v>
      </c>
      <c r="R64" s="88"/>
      <c r="S64" s="88"/>
      <c r="T64" s="88"/>
      <c r="U64" s="14"/>
    </row>
    <row r="65" spans="1:21" ht="45.75" customHeight="1" x14ac:dyDescent="0.2">
      <c r="A65" s="18"/>
      <c r="B65" s="89"/>
      <c r="C65" s="89"/>
      <c r="D65" s="89"/>
      <c r="E65" s="89"/>
      <c r="F65" s="89"/>
      <c r="G65" s="89"/>
      <c r="H65" s="89"/>
      <c r="I65" s="16"/>
      <c r="J65" s="58">
        <v>5</v>
      </c>
      <c r="K65" s="58">
        <v>3</v>
      </c>
      <c r="L65" s="59" t="s">
        <v>2</v>
      </c>
      <c r="M65" s="60">
        <v>240</v>
      </c>
      <c r="N65" s="61" t="s">
        <v>3</v>
      </c>
      <c r="O65" s="56"/>
      <c r="P65" s="62">
        <f>8284.1+90+171.4-6031.7+150</f>
        <v>2663.8</v>
      </c>
      <c r="Q65" s="62">
        <f>8284.1-6031.7</f>
        <v>2252.4000000000005</v>
      </c>
      <c r="R65" s="88"/>
      <c r="S65" s="88"/>
      <c r="T65" s="88"/>
      <c r="U65" s="14"/>
    </row>
    <row r="66" spans="1:21" ht="30" x14ac:dyDescent="0.2">
      <c r="A66" s="18"/>
      <c r="B66" s="84"/>
      <c r="C66" s="84"/>
      <c r="D66" s="84"/>
      <c r="E66" s="84"/>
      <c r="F66" s="84"/>
      <c r="G66" s="84"/>
      <c r="H66" s="84"/>
      <c r="I66" s="16"/>
      <c r="J66" s="58">
        <v>5</v>
      </c>
      <c r="K66" s="58">
        <v>3</v>
      </c>
      <c r="L66" s="59">
        <v>9900000000</v>
      </c>
      <c r="M66" s="60">
        <v>600</v>
      </c>
      <c r="N66" s="63" t="s">
        <v>16</v>
      </c>
      <c r="O66" s="56"/>
      <c r="P66" s="62">
        <f>+P67</f>
        <v>601</v>
      </c>
      <c r="Q66" s="62">
        <f>+Q67</f>
        <v>342.4</v>
      </c>
      <c r="R66" s="85"/>
      <c r="S66" s="85"/>
      <c r="T66" s="85"/>
      <c r="U66" s="14"/>
    </row>
    <row r="67" spans="1:21" ht="24" customHeight="1" x14ac:dyDescent="0.2">
      <c r="A67" s="18"/>
      <c r="B67" s="84"/>
      <c r="C67" s="84"/>
      <c r="D67" s="84"/>
      <c r="E67" s="84"/>
      <c r="F67" s="84"/>
      <c r="G67" s="84"/>
      <c r="H67" s="84"/>
      <c r="I67" s="16"/>
      <c r="J67" s="58">
        <v>5</v>
      </c>
      <c r="K67" s="58">
        <v>3</v>
      </c>
      <c r="L67" s="59">
        <v>9900000000</v>
      </c>
      <c r="M67" s="60">
        <v>610</v>
      </c>
      <c r="N67" s="63" t="s">
        <v>22</v>
      </c>
      <c r="O67" s="56"/>
      <c r="P67" s="62">
        <f>258.6+342.4</f>
        <v>601</v>
      </c>
      <c r="Q67" s="62">
        <v>342.4</v>
      </c>
      <c r="R67" s="85"/>
      <c r="S67" s="85"/>
      <c r="T67" s="85"/>
      <c r="U67" s="14"/>
    </row>
    <row r="68" spans="1:21" ht="24" customHeight="1" x14ac:dyDescent="0.2">
      <c r="A68" s="18"/>
      <c r="B68" s="17"/>
      <c r="C68" s="17"/>
      <c r="D68" s="17"/>
      <c r="E68" s="17"/>
      <c r="F68" s="17"/>
      <c r="G68" s="17"/>
      <c r="H68" s="17"/>
      <c r="I68" s="16"/>
      <c r="J68" s="58">
        <v>5</v>
      </c>
      <c r="K68" s="58">
        <v>3</v>
      </c>
      <c r="L68" s="59">
        <v>9900000000</v>
      </c>
      <c r="M68" s="60">
        <v>800</v>
      </c>
      <c r="N68" s="61" t="s">
        <v>7</v>
      </c>
      <c r="O68" s="56"/>
      <c r="P68" s="62">
        <f>+P69+P70+P71</f>
        <v>8873.8000000000011</v>
      </c>
      <c r="Q68" s="62">
        <f>+Q69</f>
        <v>0</v>
      </c>
      <c r="R68" s="15"/>
      <c r="S68" s="15"/>
      <c r="T68" s="15"/>
      <c r="U68" s="14"/>
    </row>
    <row r="69" spans="1:21" ht="51.75" customHeight="1" x14ac:dyDescent="0.2">
      <c r="A69" s="18"/>
      <c r="B69" s="17"/>
      <c r="C69" s="17"/>
      <c r="D69" s="17"/>
      <c r="E69" s="17"/>
      <c r="F69" s="17"/>
      <c r="G69" s="17"/>
      <c r="H69" s="17"/>
      <c r="I69" s="16"/>
      <c r="J69" s="58">
        <v>5</v>
      </c>
      <c r="K69" s="58">
        <v>3</v>
      </c>
      <c r="L69" s="59">
        <v>9900000000</v>
      </c>
      <c r="M69" s="60">
        <v>810</v>
      </c>
      <c r="N69" s="61" t="s">
        <v>6</v>
      </c>
      <c r="O69" s="56"/>
      <c r="P69" s="62">
        <f>4200+4515-48.8</f>
        <v>8666.2000000000007</v>
      </c>
      <c r="Q69" s="62">
        <v>0</v>
      </c>
      <c r="R69" s="15"/>
      <c r="S69" s="15"/>
      <c r="T69" s="15"/>
      <c r="U69" s="14"/>
    </row>
    <row r="70" spans="1:21" ht="15" x14ac:dyDescent="0.2">
      <c r="A70" s="18"/>
      <c r="B70" s="86"/>
      <c r="C70" s="86"/>
      <c r="D70" s="86"/>
      <c r="E70" s="86"/>
      <c r="F70" s="86"/>
      <c r="G70" s="86"/>
      <c r="H70" s="86"/>
      <c r="I70" s="16"/>
      <c r="J70" s="58">
        <v>5</v>
      </c>
      <c r="K70" s="58">
        <v>3</v>
      </c>
      <c r="L70" s="59" t="s">
        <v>2</v>
      </c>
      <c r="M70" s="60">
        <v>830</v>
      </c>
      <c r="N70" s="61" t="s">
        <v>60</v>
      </c>
      <c r="O70" s="56"/>
      <c r="P70" s="62">
        <f>157.6+50-50</f>
        <v>157.6</v>
      </c>
      <c r="Q70" s="62">
        <v>0</v>
      </c>
      <c r="R70" s="87"/>
      <c r="S70" s="87"/>
      <c r="T70" s="87"/>
      <c r="U70" s="14"/>
    </row>
    <row r="71" spans="1:21" ht="15" x14ac:dyDescent="0.2">
      <c r="A71" s="18"/>
      <c r="B71" s="91"/>
      <c r="C71" s="91"/>
      <c r="D71" s="91"/>
      <c r="E71" s="91"/>
      <c r="F71" s="91"/>
      <c r="G71" s="91"/>
      <c r="H71" s="91"/>
      <c r="I71" s="16"/>
      <c r="J71" s="58">
        <v>5</v>
      </c>
      <c r="K71" s="58">
        <v>3</v>
      </c>
      <c r="L71" s="59" t="s">
        <v>2</v>
      </c>
      <c r="M71" s="60">
        <v>850</v>
      </c>
      <c r="N71" s="63" t="s">
        <v>26</v>
      </c>
      <c r="O71" s="56"/>
      <c r="P71" s="62">
        <v>50</v>
      </c>
      <c r="Q71" s="62">
        <v>0</v>
      </c>
      <c r="R71" s="90"/>
      <c r="S71" s="90"/>
      <c r="T71" s="90"/>
      <c r="U71" s="14"/>
    </row>
    <row r="72" spans="1:21" ht="14.25" customHeight="1" x14ac:dyDescent="0.2">
      <c r="A72" s="18"/>
      <c r="B72" s="94">
        <v>700</v>
      </c>
      <c r="C72" s="94"/>
      <c r="D72" s="94"/>
      <c r="E72" s="94"/>
      <c r="F72" s="94"/>
      <c r="G72" s="94"/>
      <c r="H72" s="94"/>
      <c r="I72" s="16">
        <v>0</v>
      </c>
      <c r="J72" s="52">
        <v>7</v>
      </c>
      <c r="K72" s="52" t="s">
        <v>5</v>
      </c>
      <c r="L72" s="53" t="s">
        <v>5</v>
      </c>
      <c r="M72" s="54" t="s">
        <v>5</v>
      </c>
      <c r="N72" s="64" t="s">
        <v>13</v>
      </c>
      <c r="O72" s="56">
        <v>100</v>
      </c>
      <c r="P72" s="57">
        <f>+P74</f>
        <v>197</v>
      </c>
      <c r="Q72" s="57">
        <v>0</v>
      </c>
      <c r="R72" s="95"/>
      <c r="S72" s="95"/>
      <c r="T72" s="95"/>
      <c r="U72" s="14"/>
    </row>
    <row r="73" spans="1:21" ht="18" customHeight="1" x14ac:dyDescent="0.2">
      <c r="A73" s="18"/>
      <c r="B73" s="92">
        <v>707</v>
      </c>
      <c r="C73" s="92"/>
      <c r="D73" s="92"/>
      <c r="E73" s="92"/>
      <c r="F73" s="92"/>
      <c r="G73" s="92"/>
      <c r="H73" s="92"/>
      <c r="I73" s="16">
        <v>0</v>
      </c>
      <c r="J73" s="58">
        <v>7</v>
      </c>
      <c r="K73" s="58">
        <v>7</v>
      </c>
      <c r="L73" s="59" t="s">
        <v>5</v>
      </c>
      <c r="M73" s="60" t="s">
        <v>5</v>
      </c>
      <c r="N73" s="63" t="s">
        <v>12</v>
      </c>
      <c r="O73" s="56">
        <v>100</v>
      </c>
      <c r="P73" s="62">
        <f>+P74</f>
        <v>197</v>
      </c>
      <c r="Q73" s="62">
        <v>0</v>
      </c>
      <c r="R73" s="93"/>
      <c r="S73" s="93"/>
      <c r="T73" s="93"/>
      <c r="U73" s="14"/>
    </row>
    <row r="74" spans="1:21" ht="23.25" customHeight="1" x14ac:dyDescent="0.2">
      <c r="A74" s="18"/>
      <c r="B74" s="92" t="s">
        <v>2</v>
      </c>
      <c r="C74" s="92"/>
      <c r="D74" s="92"/>
      <c r="E74" s="92"/>
      <c r="F74" s="92"/>
      <c r="G74" s="92"/>
      <c r="H74" s="92"/>
      <c r="I74" s="16">
        <v>0</v>
      </c>
      <c r="J74" s="58">
        <v>7</v>
      </c>
      <c r="K74" s="58">
        <v>7</v>
      </c>
      <c r="L74" s="59" t="s">
        <v>2</v>
      </c>
      <c r="M74" s="60" t="s">
        <v>5</v>
      </c>
      <c r="N74" s="61" t="s">
        <v>4</v>
      </c>
      <c r="O74" s="56">
        <v>100</v>
      </c>
      <c r="P74" s="62">
        <f>+P75</f>
        <v>197</v>
      </c>
      <c r="Q74" s="62">
        <v>0</v>
      </c>
      <c r="R74" s="93"/>
      <c r="S74" s="93"/>
      <c r="T74" s="93"/>
      <c r="U74" s="14"/>
    </row>
    <row r="75" spans="1:21" ht="33.75" customHeight="1" x14ac:dyDescent="0.2">
      <c r="A75" s="18"/>
      <c r="B75" s="92">
        <v>200</v>
      </c>
      <c r="C75" s="92"/>
      <c r="D75" s="92"/>
      <c r="E75" s="92"/>
      <c r="F75" s="92"/>
      <c r="G75" s="92"/>
      <c r="H75" s="92"/>
      <c r="I75" s="16">
        <v>0</v>
      </c>
      <c r="J75" s="58">
        <v>7</v>
      </c>
      <c r="K75" s="58">
        <v>7</v>
      </c>
      <c r="L75" s="59" t="s">
        <v>2</v>
      </c>
      <c r="M75" s="60">
        <v>200</v>
      </c>
      <c r="N75" s="61" t="s">
        <v>44</v>
      </c>
      <c r="O75" s="56">
        <v>100</v>
      </c>
      <c r="P75" s="62">
        <f>+P76</f>
        <v>197</v>
      </c>
      <c r="Q75" s="62">
        <v>0</v>
      </c>
      <c r="R75" s="93"/>
      <c r="S75" s="93"/>
      <c r="T75" s="93"/>
      <c r="U75" s="14"/>
    </row>
    <row r="76" spans="1:21" ht="36" customHeight="1" x14ac:dyDescent="0.2">
      <c r="A76" s="18"/>
      <c r="B76" s="92">
        <v>240</v>
      </c>
      <c r="C76" s="92"/>
      <c r="D76" s="92"/>
      <c r="E76" s="92"/>
      <c r="F76" s="92"/>
      <c r="G76" s="92"/>
      <c r="H76" s="92"/>
      <c r="I76" s="16">
        <v>0</v>
      </c>
      <c r="J76" s="58">
        <v>7</v>
      </c>
      <c r="K76" s="58">
        <v>7</v>
      </c>
      <c r="L76" s="59" t="s">
        <v>2</v>
      </c>
      <c r="M76" s="60">
        <v>240</v>
      </c>
      <c r="N76" s="61" t="s">
        <v>3</v>
      </c>
      <c r="O76" s="56">
        <v>100</v>
      </c>
      <c r="P76" s="62">
        <f>100+97</f>
        <v>197</v>
      </c>
      <c r="Q76" s="62">
        <v>0</v>
      </c>
      <c r="R76" s="93"/>
      <c r="S76" s="93"/>
      <c r="T76" s="93"/>
      <c r="U76" s="14"/>
    </row>
    <row r="77" spans="1:21" ht="21.75" customHeight="1" x14ac:dyDescent="0.2">
      <c r="A77" s="18"/>
      <c r="B77" s="94">
        <v>800</v>
      </c>
      <c r="C77" s="94"/>
      <c r="D77" s="94"/>
      <c r="E77" s="94"/>
      <c r="F77" s="94"/>
      <c r="G77" s="94"/>
      <c r="H77" s="94"/>
      <c r="I77" s="16">
        <v>0</v>
      </c>
      <c r="J77" s="52">
        <v>8</v>
      </c>
      <c r="K77" s="52" t="s">
        <v>5</v>
      </c>
      <c r="L77" s="53" t="s">
        <v>5</v>
      </c>
      <c r="M77" s="54" t="s">
        <v>5</v>
      </c>
      <c r="N77" s="55" t="s">
        <v>11</v>
      </c>
      <c r="O77" s="56">
        <v>550</v>
      </c>
      <c r="P77" s="57">
        <f t="shared" ref="P77:Q78" si="3">+P78</f>
        <v>3063</v>
      </c>
      <c r="Q77" s="57">
        <f t="shared" si="3"/>
        <v>0</v>
      </c>
      <c r="R77" s="95"/>
      <c r="S77" s="95"/>
      <c r="T77" s="95"/>
      <c r="U77" s="14"/>
    </row>
    <row r="78" spans="1:21" ht="15.75" customHeight="1" x14ac:dyDescent="0.2">
      <c r="A78" s="18"/>
      <c r="B78" s="92">
        <v>804</v>
      </c>
      <c r="C78" s="92"/>
      <c r="D78" s="92"/>
      <c r="E78" s="92"/>
      <c r="F78" s="92"/>
      <c r="G78" s="92"/>
      <c r="H78" s="92"/>
      <c r="I78" s="16">
        <v>0</v>
      </c>
      <c r="J78" s="58">
        <v>8</v>
      </c>
      <c r="K78" s="58">
        <v>4</v>
      </c>
      <c r="L78" s="59" t="s">
        <v>5</v>
      </c>
      <c r="M78" s="60" t="s">
        <v>5</v>
      </c>
      <c r="N78" s="61" t="s">
        <v>10</v>
      </c>
      <c r="O78" s="56">
        <v>550</v>
      </c>
      <c r="P78" s="62">
        <f t="shared" si="3"/>
        <v>3063</v>
      </c>
      <c r="Q78" s="62">
        <f t="shared" si="3"/>
        <v>0</v>
      </c>
      <c r="R78" s="93"/>
      <c r="S78" s="93"/>
      <c r="T78" s="93"/>
      <c r="U78" s="14"/>
    </row>
    <row r="79" spans="1:21" ht="21.75" customHeight="1" x14ac:dyDescent="0.2">
      <c r="A79" s="18"/>
      <c r="B79" s="92" t="s">
        <v>2</v>
      </c>
      <c r="C79" s="92"/>
      <c r="D79" s="92"/>
      <c r="E79" s="92"/>
      <c r="F79" s="92"/>
      <c r="G79" s="92"/>
      <c r="H79" s="92"/>
      <c r="I79" s="16">
        <v>0</v>
      </c>
      <c r="J79" s="58">
        <v>8</v>
      </c>
      <c r="K79" s="58">
        <v>4</v>
      </c>
      <c r="L79" s="59" t="s">
        <v>2</v>
      </c>
      <c r="M79" s="60" t="s">
        <v>5</v>
      </c>
      <c r="N79" s="63" t="s">
        <v>4</v>
      </c>
      <c r="O79" s="56">
        <v>550</v>
      </c>
      <c r="P79" s="62">
        <f>+P80</f>
        <v>3063</v>
      </c>
      <c r="Q79" s="62">
        <f>+Q80</f>
        <v>0</v>
      </c>
      <c r="R79" s="93"/>
      <c r="S79" s="93"/>
      <c r="T79" s="93"/>
      <c r="U79" s="14"/>
    </row>
    <row r="80" spans="1:21" ht="33.75" customHeight="1" x14ac:dyDescent="0.2">
      <c r="A80" s="18"/>
      <c r="B80" s="92">
        <v>200</v>
      </c>
      <c r="C80" s="92"/>
      <c r="D80" s="92"/>
      <c r="E80" s="92"/>
      <c r="F80" s="92"/>
      <c r="G80" s="92"/>
      <c r="H80" s="92"/>
      <c r="I80" s="16">
        <v>0</v>
      </c>
      <c r="J80" s="58">
        <v>8</v>
      </c>
      <c r="K80" s="58">
        <v>4</v>
      </c>
      <c r="L80" s="59" t="s">
        <v>2</v>
      </c>
      <c r="M80" s="60">
        <v>200</v>
      </c>
      <c r="N80" s="61" t="s">
        <v>44</v>
      </c>
      <c r="O80" s="56">
        <v>550</v>
      </c>
      <c r="P80" s="62">
        <f>+P81</f>
        <v>3063</v>
      </c>
      <c r="Q80" s="62">
        <f>+Q81</f>
        <v>0</v>
      </c>
      <c r="R80" s="93"/>
      <c r="S80" s="93"/>
      <c r="T80" s="93"/>
      <c r="U80" s="14"/>
    </row>
    <row r="81" spans="1:21" ht="39" customHeight="1" x14ac:dyDescent="0.2">
      <c r="A81" s="18"/>
      <c r="B81" s="92">
        <v>240</v>
      </c>
      <c r="C81" s="92"/>
      <c r="D81" s="92"/>
      <c r="E81" s="92"/>
      <c r="F81" s="92"/>
      <c r="G81" s="92"/>
      <c r="H81" s="92"/>
      <c r="I81" s="16">
        <v>0</v>
      </c>
      <c r="J81" s="58">
        <v>8</v>
      </c>
      <c r="K81" s="58">
        <v>4</v>
      </c>
      <c r="L81" s="59" t="s">
        <v>2</v>
      </c>
      <c r="M81" s="60">
        <v>240</v>
      </c>
      <c r="N81" s="63" t="s">
        <v>3</v>
      </c>
      <c r="O81" s="56">
        <v>550</v>
      </c>
      <c r="P81" s="62">
        <f>1050+3000-200-97-490-50-150</f>
        <v>3063</v>
      </c>
      <c r="Q81" s="62">
        <v>0</v>
      </c>
      <c r="R81" s="93"/>
      <c r="S81" s="93"/>
      <c r="T81" s="93"/>
      <c r="U81" s="14"/>
    </row>
    <row r="82" spans="1:21" ht="18" customHeight="1" x14ac:dyDescent="0.25">
      <c r="A82" s="18"/>
      <c r="B82" s="39"/>
      <c r="C82" s="39"/>
      <c r="D82" s="39"/>
      <c r="E82" s="39"/>
      <c r="F82" s="39"/>
      <c r="G82" s="39"/>
      <c r="H82" s="39"/>
      <c r="I82" s="16"/>
      <c r="J82" s="52">
        <v>10</v>
      </c>
      <c r="K82" s="52"/>
      <c r="L82" s="53"/>
      <c r="M82" s="54"/>
      <c r="N82" s="55" t="s">
        <v>49</v>
      </c>
      <c r="O82" s="36"/>
      <c r="P82" s="57">
        <f>+P83</f>
        <v>70</v>
      </c>
      <c r="Q82" s="57">
        <v>0</v>
      </c>
      <c r="R82" s="40"/>
      <c r="S82" s="40"/>
      <c r="T82" s="40"/>
      <c r="U82" s="14"/>
    </row>
    <row r="83" spans="1:21" ht="18.75" customHeight="1" x14ac:dyDescent="0.2">
      <c r="A83" s="18"/>
      <c r="B83" s="39"/>
      <c r="C83" s="39"/>
      <c r="D83" s="39"/>
      <c r="E83" s="39"/>
      <c r="F83" s="39"/>
      <c r="G83" s="39"/>
      <c r="H83" s="39"/>
      <c r="I83" s="16"/>
      <c r="J83" s="58">
        <v>10</v>
      </c>
      <c r="K83" s="58">
        <v>1</v>
      </c>
      <c r="L83" s="59"/>
      <c r="M83" s="60"/>
      <c r="N83" s="63" t="s">
        <v>48</v>
      </c>
      <c r="O83" s="56"/>
      <c r="P83" s="62">
        <f>+P84</f>
        <v>70</v>
      </c>
      <c r="Q83" s="62">
        <v>0</v>
      </c>
      <c r="R83" s="40"/>
      <c r="S83" s="40"/>
      <c r="T83" s="40"/>
      <c r="U83" s="14"/>
    </row>
    <row r="84" spans="1:21" ht="18.75" customHeight="1" x14ac:dyDescent="0.2">
      <c r="A84" s="18"/>
      <c r="B84" s="41"/>
      <c r="C84" s="41"/>
      <c r="D84" s="41"/>
      <c r="E84" s="41"/>
      <c r="F84" s="41"/>
      <c r="G84" s="41"/>
      <c r="H84" s="41"/>
      <c r="I84" s="16"/>
      <c r="J84" s="58">
        <v>10</v>
      </c>
      <c r="K84" s="58">
        <v>1</v>
      </c>
      <c r="L84" s="59" t="s">
        <v>2</v>
      </c>
      <c r="M84" s="60"/>
      <c r="N84" s="63" t="s">
        <v>4</v>
      </c>
      <c r="O84" s="56"/>
      <c r="P84" s="62">
        <f>+P85</f>
        <v>70</v>
      </c>
      <c r="Q84" s="62">
        <v>0</v>
      </c>
      <c r="R84" s="42"/>
      <c r="S84" s="42"/>
      <c r="T84" s="42"/>
      <c r="U84" s="14"/>
    </row>
    <row r="85" spans="1:21" ht="26.25" customHeight="1" x14ac:dyDescent="0.2">
      <c r="A85" s="18"/>
      <c r="B85" s="39"/>
      <c r="C85" s="39"/>
      <c r="D85" s="39"/>
      <c r="E85" s="39"/>
      <c r="F85" s="39"/>
      <c r="G85" s="39"/>
      <c r="H85" s="39"/>
      <c r="I85" s="16"/>
      <c r="J85" s="58">
        <v>10</v>
      </c>
      <c r="K85" s="58">
        <v>1</v>
      </c>
      <c r="L85" s="59" t="s">
        <v>2</v>
      </c>
      <c r="M85" s="60">
        <v>300</v>
      </c>
      <c r="N85" s="63" t="s">
        <v>47</v>
      </c>
      <c r="O85" s="56"/>
      <c r="P85" s="62">
        <f>+P86</f>
        <v>70</v>
      </c>
      <c r="Q85" s="62">
        <v>0</v>
      </c>
      <c r="R85" s="40"/>
      <c r="S85" s="40"/>
      <c r="T85" s="40"/>
      <c r="U85" s="14"/>
    </row>
    <row r="86" spans="1:21" ht="38.25" customHeight="1" x14ac:dyDescent="0.2">
      <c r="A86" s="18"/>
      <c r="B86" s="39"/>
      <c r="C86" s="39"/>
      <c r="D86" s="39"/>
      <c r="E86" s="39"/>
      <c r="F86" s="39"/>
      <c r="G86" s="39"/>
      <c r="H86" s="39"/>
      <c r="I86" s="16"/>
      <c r="J86" s="58">
        <v>10</v>
      </c>
      <c r="K86" s="58">
        <v>1</v>
      </c>
      <c r="L86" s="59" t="s">
        <v>2</v>
      </c>
      <c r="M86" s="60">
        <v>320</v>
      </c>
      <c r="N86" s="65" t="s">
        <v>46</v>
      </c>
      <c r="O86" s="56"/>
      <c r="P86" s="62">
        <f>50+20</f>
        <v>70</v>
      </c>
      <c r="Q86" s="62">
        <v>0</v>
      </c>
      <c r="R86" s="40"/>
      <c r="S86" s="40"/>
      <c r="T86" s="40"/>
      <c r="U86" s="14"/>
    </row>
    <row r="87" spans="1:21" ht="18.75" customHeight="1" x14ac:dyDescent="0.2">
      <c r="A87" s="18"/>
      <c r="B87" s="94">
        <v>1100</v>
      </c>
      <c r="C87" s="94"/>
      <c r="D87" s="94"/>
      <c r="E87" s="94"/>
      <c r="F87" s="94"/>
      <c r="G87" s="94"/>
      <c r="H87" s="94"/>
      <c r="I87" s="16">
        <v>0</v>
      </c>
      <c r="J87" s="52">
        <v>11</v>
      </c>
      <c r="K87" s="52" t="s">
        <v>5</v>
      </c>
      <c r="L87" s="53" t="s">
        <v>5</v>
      </c>
      <c r="M87" s="54" t="s">
        <v>5</v>
      </c>
      <c r="N87" s="64" t="s">
        <v>9</v>
      </c>
      <c r="O87" s="56">
        <v>4620.5</v>
      </c>
      <c r="P87" s="57">
        <f>+P88</f>
        <v>2258.1</v>
      </c>
      <c r="Q87" s="57">
        <f>+Q91+Q93</f>
        <v>0</v>
      </c>
      <c r="R87" s="95"/>
      <c r="S87" s="95"/>
      <c r="T87" s="95"/>
      <c r="U87" s="14"/>
    </row>
    <row r="88" spans="1:21" ht="20.25" customHeight="1" x14ac:dyDescent="0.2">
      <c r="A88" s="18"/>
      <c r="B88" s="92">
        <v>1101</v>
      </c>
      <c r="C88" s="92"/>
      <c r="D88" s="92"/>
      <c r="E88" s="92"/>
      <c r="F88" s="92"/>
      <c r="G88" s="92"/>
      <c r="H88" s="92"/>
      <c r="I88" s="16">
        <v>0</v>
      </c>
      <c r="J88" s="58">
        <v>11</v>
      </c>
      <c r="K88" s="58">
        <v>1</v>
      </c>
      <c r="L88" s="59" t="s">
        <v>5</v>
      </c>
      <c r="M88" s="60" t="s">
        <v>5</v>
      </c>
      <c r="N88" s="63" t="s">
        <v>8</v>
      </c>
      <c r="O88" s="56">
        <v>4620.5</v>
      </c>
      <c r="P88" s="62">
        <f>+P89</f>
        <v>2258.1</v>
      </c>
      <c r="Q88" s="62">
        <f>+Q91+Q93</f>
        <v>0</v>
      </c>
      <c r="R88" s="93"/>
      <c r="S88" s="93"/>
      <c r="T88" s="93"/>
      <c r="U88" s="14"/>
    </row>
    <row r="89" spans="1:21" ht="18.75" customHeight="1" x14ac:dyDescent="0.2">
      <c r="A89" s="18"/>
      <c r="B89" s="92" t="s">
        <v>2</v>
      </c>
      <c r="C89" s="92"/>
      <c r="D89" s="92"/>
      <c r="E89" s="92"/>
      <c r="F89" s="92"/>
      <c r="G89" s="92"/>
      <c r="H89" s="92"/>
      <c r="I89" s="16">
        <v>0</v>
      </c>
      <c r="J89" s="58">
        <v>11</v>
      </c>
      <c r="K89" s="58">
        <v>1</v>
      </c>
      <c r="L89" s="59" t="s">
        <v>2</v>
      </c>
      <c r="M89" s="60" t="s">
        <v>5</v>
      </c>
      <c r="N89" s="61" t="s">
        <v>4</v>
      </c>
      <c r="O89" s="56">
        <v>4620.5</v>
      </c>
      <c r="P89" s="62">
        <f>+P90+P92</f>
        <v>2258.1</v>
      </c>
      <c r="Q89" s="62">
        <f>+Q91+Q93</f>
        <v>0</v>
      </c>
      <c r="R89" s="93"/>
      <c r="S89" s="93"/>
      <c r="T89" s="93"/>
      <c r="U89" s="14"/>
    </row>
    <row r="90" spans="1:21" ht="42" customHeight="1" x14ac:dyDescent="0.2">
      <c r="A90" s="18"/>
      <c r="B90" s="92">
        <v>200</v>
      </c>
      <c r="C90" s="92"/>
      <c r="D90" s="92"/>
      <c r="E90" s="92"/>
      <c r="F90" s="92"/>
      <c r="G90" s="92"/>
      <c r="H90" s="92"/>
      <c r="I90" s="16">
        <v>0</v>
      </c>
      <c r="J90" s="58">
        <v>11</v>
      </c>
      <c r="K90" s="58">
        <v>1</v>
      </c>
      <c r="L90" s="59" t="s">
        <v>2</v>
      </c>
      <c r="M90" s="60">
        <v>200</v>
      </c>
      <c r="N90" s="61" t="s">
        <v>44</v>
      </c>
      <c r="O90" s="56">
        <v>4296.5</v>
      </c>
      <c r="P90" s="62">
        <f>+P91</f>
        <v>2070.1999999999998</v>
      </c>
      <c r="Q90" s="62">
        <f>+Q91</f>
        <v>0</v>
      </c>
      <c r="R90" s="93"/>
      <c r="S90" s="93"/>
      <c r="T90" s="93"/>
      <c r="U90" s="14"/>
    </row>
    <row r="91" spans="1:21" ht="39" customHeight="1" x14ac:dyDescent="0.2">
      <c r="A91" s="18"/>
      <c r="B91" s="92">
        <v>240</v>
      </c>
      <c r="C91" s="92"/>
      <c r="D91" s="92"/>
      <c r="E91" s="92"/>
      <c r="F91" s="92"/>
      <c r="G91" s="92"/>
      <c r="H91" s="92"/>
      <c r="I91" s="16">
        <v>0</v>
      </c>
      <c r="J91" s="58">
        <v>11</v>
      </c>
      <c r="K91" s="58">
        <v>1</v>
      </c>
      <c r="L91" s="59" t="s">
        <v>2</v>
      </c>
      <c r="M91" s="60">
        <v>240</v>
      </c>
      <c r="N91" s="61" t="s">
        <v>3</v>
      </c>
      <c r="O91" s="56">
        <v>4296.5</v>
      </c>
      <c r="P91" s="62">
        <f>1444.1+490+136.1</f>
        <v>2070.1999999999998</v>
      </c>
      <c r="Q91" s="62">
        <v>0</v>
      </c>
      <c r="R91" s="93"/>
      <c r="S91" s="93"/>
      <c r="T91" s="93"/>
      <c r="U91" s="14"/>
    </row>
    <row r="92" spans="1:21" ht="30" customHeight="1" x14ac:dyDescent="0.2">
      <c r="A92" s="18"/>
      <c r="B92" s="92">
        <v>800</v>
      </c>
      <c r="C92" s="92"/>
      <c r="D92" s="92"/>
      <c r="E92" s="92"/>
      <c r="F92" s="92"/>
      <c r="G92" s="92"/>
      <c r="H92" s="92"/>
      <c r="I92" s="16">
        <v>0</v>
      </c>
      <c r="J92" s="58">
        <v>11</v>
      </c>
      <c r="K92" s="58">
        <v>1</v>
      </c>
      <c r="L92" s="59" t="s">
        <v>2</v>
      </c>
      <c r="M92" s="60">
        <v>800</v>
      </c>
      <c r="N92" s="63" t="s">
        <v>7</v>
      </c>
      <c r="O92" s="56">
        <v>324</v>
      </c>
      <c r="P92" s="62">
        <f>+P93</f>
        <v>187.9</v>
      </c>
      <c r="Q92" s="62">
        <v>0</v>
      </c>
      <c r="R92" s="93"/>
      <c r="S92" s="93"/>
      <c r="T92" s="93"/>
      <c r="U92" s="14"/>
    </row>
    <row r="93" spans="1:21" ht="59.25" customHeight="1" x14ac:dyDescent="0.2">
      <c r="A93" s="18"/>
      <c r="B93" s="92">
        <v>810</v>
      </c>
      <c r="C93" s="92"/>
      <c r="D93" s="92"/>
      <c r="E93" s="92"/>
      <c r="F93" s="92"/>
      <c r="G93" s="92"/>
      <c r="H93" s="92"/>
      <c r="I93" s="16">
        <v>0</v>
      </c>
      <c r="J93" s="58">
        <v>11</v>
      </c>
      <c r="K93" s="58">
        <v>1</v>
      </c>
      <c r="L93" s="59" t="s">
        <v>2</v>
      </c>
      <c r="M93" s="60">
        <v>810</v>
      </c>
      <c r="N93" s="61" t="s">
        <v>6</v>
      </c>
      <c r="O93" s="56">
        <v>324</v>
      </c>
      <c r="P93" s="62">
        <f>324-136.1</f>
        <v>187.9</v>
      </c>
      <c r="Q93" s="62">
        <v>0</v>
      </c>
      <c r="R93" s="93"/>
      <c r="S93" s="93"/>
      <c r="T93" s="93"/>
      <c r="U93" s="14"/>
    </row>
    <row r="94" spans="1:21" ht="409.6" hidden="1" customHeight="1" x14ac:dyDescent="0.2">
      <c r="A94" s="2"/>
      <c r="B94" s="11"/>
      <c r="C94" s="13"/>
      <c r="D94" s="13"/>
      <c r="E94" s="13"/>
      <c r="F94" s="11"/>
      <c r="G94" s="12"/>
      <c r="H94" s="11"/>
      <c r="I94" s="11">
        <v>0</v>
      </c>
      <c r="J94" s="66">
        <v>0</v>
      </c>
      <c r="K94" s="66">
        <v>0</v>
      </c>
      <c r="L94" s="66" t="s">
        <v>2</v>
      </c>
      <c r="M94" s="66">
        <v>0</v>
      </c>
      <c r="N94" s="67" t="s">
        <v>1</v>
      </c>
      <c r="O94" s="68">
        <v>138024.9</v>
      </c>
      <c r="P94" s="69">
        <v>138024.9</v>
      </c>
      <c r="Q94" s="69">
        <v>0</v>
      </c>
      <c r="R94" s="10"/>
      <c r="S94" s="10"/>
      <c r="T94" s="9"/>
      <c r="U94" s="2"/>
    </row>
    <row r="95" spans="1:21" ht="16.5" customHeight="1" x14ac:dyDescent="0.25">
      <c r="A95" s="2"/>
      <c r="B95" s="6"/>
      <c r="C95" s="8"/>
      <c r="D95" s="8"/>
      <c r="E95" s="8"/>
      <c r="F95" s="6"/>
      <c r="G95" s="7"/>
      <c r="H95" s="6"/>
      <c r="I95" s="6"/>
      <c r="J95" s="70"/>
      <c r="K95" s="70"/>
      <c r="L95" s="70"/>
      <c r="M95" s="71"/>
      <c r="N95" s="72" t="s">
        <v>0</v>
      </c>
      <c r="O95" s="68"/>
      <c r="P95" s="73">
        <f>+P87+P77+P72+P55+P50+P44+P39+P13+P82</f>
        <v>244899.27</v>
      </c>
      <c r="Q95" s="73">
        <f>+Q13+Q44+Q55+Q77+Q87+Q50</f>
        <v>62667.57</v>
      </c>
      <c r="R95" s="5"/>
      <c r="S95" s="5"/>
      <c r="T95" s="4"/>
      <c r="U95" s="2"/>
    </row>
    <row r="96" spans="1:21" ht="13.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3"/>
      <c r="N96" s="2"/>
      <c r="O96" s="2"/>
      <c r="P96" s="2"/>
      <c r="Q96" s="2"/>
      <c r="R96" s="2"/>
      <c r="S96" s="2"/>
      <c r="T96" s="2"/>
      <c r="U96" s="2"/>
    </row>
  </sheetData>
  <mergeCells count="95">
    <mergeCell ref="R30:T30"/>
    <mergeCell ref="B19:H19"/>
    <mergeCell ref="B41:H41"/>
    <mergeCell ref="R41:T41"/>
    <mergeCell ref="B20:H20"/>
    <mergeCell ref="R20:T20"/>
    <mergeCell ref="B36:H36"/>
    <mergeCell ref="R36:T36"/>
    <mergeCell ref="B40:H40"/>
    <mergeCell ref="R40:T40"/>
    <mergeCell ref="R19:T19"/>
    <mergeCell ref="B25:H25"/>
    <mergeCell ref="R25:T25"/>
    <mergeCell ref="B39:H39"/>
    <mergeCell ref="R39:T39"/>
    <mergeCell ref="J7:Q7"/>
    <mergeCell ref="B34:H34"/>
    <mergeCell ref="R34:T34"/>
    <mergeCell ref="B35:H35"/>
    <mergeCell ref="R35:T35"/>
    <mergeCell ref="H10:H11"/>
    <mergeCell ref="N10:N11"/>
    <mergeCell ref="P10:Q10"/>
    <mergeCell ref="J10:M10"/>
    <mergeCell ref="I10:I11"/>
    <mergeCell ref="J8:Q8"/>
    <mergeCell ref="B13:H13"/>
    <mergeCell ref="R13:T13"/>
    <mergeCell ref="B15:H15"/>
    <mergeCell ref="R15:T15"/>
    <mergeCell ref="B16:H16"/>
    <mergeCell ref="B18:H18"/>
    <mergeCell ref="R18:T18"/>
    <mergeCell ref="R16:T16"/>
    <mergeCell ref="B17:H17"/>
    <mergeCell ref="R17:T17"/>
    <mergeCell ref="B14:H14"/>
    <mergeCell ref="R14:T14"/>
    <mergeCell ref="B30:H30"/>
    <mergeCell ref="B77:H77"/>
    <mergeCell ref="R77:T77"/>
    <mergeCell ref="B73:H73"/>
    <mergeCell ref="R73:T73"/>
    <mergeCell ref="R46:T46"/>
    <mergeCell ref="B55:H55"/>
    <mergeCell ref="R55:T55"/>
    <mergeCell ref="B63:H63"/>
    <mergeCell ref="R63:T63"/>
    <mergeCell ref="B74:H74"/>
    <mergeCell ref="R74:T74"/>
    <mergeCell ref="B75:H75"/>
    <mergeCell ref="R75:T75"/>
    <mergeCell ref="B42:H42"/>
    <mergeCell ref="R42:T42"/>
    <mergeCell ref="B47:H47"/>
    <mergeCell ref="R47:T47"/>
    <mergeCell ref="B48:H48"/>
    <mergeCell ref="R48:T48"/>
    <mergeCell ref="B45:H45"/>
    <mergeCell ref="R45:T45"/>
    <mergeCell ref="B44:H44"/>
    <mergeCell ref="R44:T44"/>
    <mergeCell ref="B78:H78"/>
    <mergeCell ref="R78:T78"/>
    <mergeCell ref="B79:H79"/>
    <mergeCell ref="R79:T79"/>
    <mergeCell ref="R81:T81"/>
    <mergeCell ref="B80:H80"/>
    <mergeCell ref="R80:T80"/>
    <mergeCell ref="B49:H49"/>
    <mergeCell ref="R49:T49"/>
    <mergeCell ref="B43:H43"/>
    <mergeCell ref="R43:T43"/>
    <mergeCell ref="B76:H76"/>
    <mergeCell ref="R76:T76"/>
    <mergeCell ref="B72:H72"/>
    <mergeCell ref="R72:T72"/>
    <mergeCell ref="B56:H56"/>
    <mergeCell ref="R56:T56"/>
    <mergeCell ref="B46:H46"/>
    <mergeCell ref="B89:H89"/>
    <mergeCell ref="R89:T89"/>
    <mergeCell ref="B81:H81"/>
    <mergeCell ref="B93:H93"/>
    <mergeCell ref="R93:T93"/>
    <mergeCell ref="B90:H90"/>
    <mergeCell ref="R90:T90"/>
    <mergeCell ref="B92:H92"/>
    <mergeCell ref="R92:T92"/>
    <mergeCell ref="B91:H91"/>
    <mergeCell ref="R91:T91"/>
    <mergeCell ref="B88:H88"/>
    <mergeCell ref="R88:T88"/>
    <mergeCell ref="B87:H87"/>
    <mergeCell ref="R87:T87"/>
  </mergeCells>
  <pageMargins left="0.59055118110236204" right="0.39370078740157499" top="0.59055118110236204" bottom="0.59055118110236204" header="0.275590546487823" footer="0.275590546487823"/>
  <pageSetup paperSize="9" scale="65" fitToHeight="0" orientation="portrait" r:id="rId1"/>
  <headerFooter differentFirst="1" scaleWithDoc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Фомина Ольга Александровна</dc:creator>
  <cp:lastModifiedBy>Екатерина Михайловна Столповских</cp:lastModifiedBy>
  <cp:lastPrinted>2018-12-11T08:11:12Z</cp:lastPrinted>
  <dcterms:created xsi:type="dcterms:W3CDTF">2017-01-18T13:54:03Z</dcterms:created>
  <dcterms:modified xsi:type="dcterms:W3CDTF">2019-11-19T05:23:11Z</dcterms:modified>
</cp:coreProperties>
</file>